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1-208 - Stavební úprav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'2021-208 - Stavební úprav...'!$C$136:$K$240</definedName>
    <definedName name="_xlnm.Print_Area" localSheetId="1">'2021-208 - Stavební úprav...'!$C$4:$J$76,'2021-208 - Stavební úprav...'!$C$82:$J$120,'2021-208 - Stavební úprav...'!$C$126:$J$240</definedName>
    <definedName name="_xlnm.Print_Titles" localSheetId="1">'2021-208 - Stavební úprav...'!$136:$136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8"/>
  <c r="BH218"/>
  <c r="BG218"/>
  <c r="BE218"/>
  <c r="T218"/>
  <c r="T217"/>
  <c r="R218"/>
  <c r="R217"/>
  <c r="P218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1"/>
  <c r="BH201"/>
  <c r="BG201"/>
  <c r="BE201"/>
  <c r="T201"/>
  <c r="T200"/>
  <c r="R201"/>
  <c r="R200"/>
  <c r="P201"/>
  <c r="P200"/>
  <c r="BI199"/>
  <c r="BH199"/>
  <c r="BG199"/>
  <c r="BE199"/>
  <c r="T199"/>
  <c r="R199"/>
  <c r="P199"/>
  <c r="BI198"/>
  <c r="BH198"/>
  <c r="BG198"/>
  <c r="BE198"/>
  <c r="T198"/>
  <c r="R198"/>
  <c r="P198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0"/>
  <c r="BH190"/>
  <c r="BG190"/>
  <c r="BE190"/>
  <c r="T190"/>
  <c r="R190"/>
  <c r="P190"/>
  <c r="BI189"/>
  <c r="BH189"/>
  <c r="BG189"/>
  <c r="BE189"/>
  <c r="T189"/>
  <c r="R189"/>
  <c r="P189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58"/>
  <c r="BH158"/>
  <c r="BG158"/>
  <c r="BE158"/>
  <c r="T158"/>
  <c r="T157"/>
  <c r="R158"/>
  <c r="R157"/>
  <c r="P158"/>
  <c r="P157"/>
  <c r="BI156"/>
  <c r="BH156"/>
  <c r="BG156"/>
  <c r="BE156"/>
  <c r="T156"/>
  <c r="R156"/>
  <c r="P156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48"/>
  <c r="BH148"/>
  <c r="BG148"/>
  <c r="BE148"/>
  <c r="T148"/>
  <c r="R148"/>
  <c r="P148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1"/>
  <c r="BH141"/>
  <c r="BG141"/>
  <c r="BE141"/>
  <c r="T141"/>
  <c r="R141"/>
  <c r="P141"/>
  <c r="BI140"/>
  <c r="BH140"/>
  <c r="BG140"/>
  <c r="BE140"/>
  <c r="T140"/>
  <c r="R140"/>
  <c r="P140"/>
  <c r="J134"/>
  <c r="J133"/>
  <c r="F133"/>
  <c r="F131"/>
  <c r="E129"/>
  <c r="BI118"/>
  <c r="BH118"/>
  <c r="BG118"/>
  <c r="BE118"/>
  <c r="BI117"/>
  <c r="BH117"/>
  <c r="BG117"/>
  <c r="BF117"/>
  <c r="BE117"/>
  <c r="BI116"/>
  <c r="BH116"/>
  <c r="BG116"/>
  <c r="BF116"/>
  <c r="BE116"/>
  <c r="BI115"/>
  <c r="BH115"/>
  <c r="BG115"/>
  <c r="BF115"/>
  <c r="BE115"/>
  <c r="BI114"/>
  <c r="BH114"/>
  <c r="BG114"/>
  <c r="BF114"/>
  <c r="BE114"/>
  <c r="BI113"/>
  <c r="BH113"/>
  <c r="BG113"/>
  <c r="BF113"/>
  <c r="BE113"/>
  <c r="J90"/>
  <c r="J89"/>
  <c r="F89"/>
  <c r="F87"/>
  <c r="E85"/>
  <c r="J16"/>
  <c r="E16"/>
  <c r="F134"/>
  <c r="J15"/>
  <c r="J10"/>
  <c r="J131"/>
  <c i="1" r="L90"/>
  <c r="AM90"/>
  <c r="AM89"/>
  <c r="L89"/>
  <c r="AM87"/>
  <c r="L87"/>
  <c r="L85"/>
  <c r="L84"/>
  <c i="2" r="J228"/>
  <c r="BK224"/>
  <c r="J216"/>
  <c r="BK213"/>
  <c r="J205"/>
  <c r="BK198"/>
  <c r="BK190"/>
  <c r="BK185"/>
  <c r="BK182"/>
  <c r="BK173"/>
  <c r="J168"/>
  <c r="BK218"/>
  <c r="BK211"/>
  <c r="J210"/>
  <c r="J206"/>
  <c r="BK199"/>
  <c r="J186"/>
  <c r="J183"/>
  <c r="BK174"/>
  <c r="J170"/>
  <c r="BK165"/>
  <c r="J163"/>
  <c r="BK154"/>
  <c r="J145"/>
  <c r="J140"/>
  <c r="J238"/>
  <c r="J236"/>
  <c r="BK231"/>
  <c r="J223"/>
  <c r="J213"/>
  <c r="J209"/>
  <c r="BK205"/>
  <c r="BK201"/>
  <c r="J190"/>
  <c r="BK187"/>
  <c r="BK164"/>
  <c r="BK236"/>
  <c r="J231"/>
  <c r="BK228"/>
  <c r="J225"/>
  <c r="J218"/>
  <c r="J204"/>
  <c r="J198"/>
  <c r="J194"/>
  <c r="BK171"/>
  <c r="BK163"/>
  <c r="BK162"/>
  <c r="BK151"/>
  <c r="BK141"/>
  <c r="J229"/>
  <c r="BK226"/>
  <c r="J221"/>
  <c r="J215"/>
  <c r="J208"/>
  <c r="BK204"/>
  <c r="BK195"/>
  <c r="BK186"/>
  <c r="BK183"/>
  <c r="BK176"/>
  <c r="J174"/>
  <c r="BK169"/>
  <c r="J166"/>
  <c r="J195"/>
  <c r="BK168"/>
  <c r="J158"/>
  <c r="J148"/>
  <c r="BK143"/>
  <c r="J240"/>
  <c r="J234"/>
  <c r="J226"/>
  <c r="BK220"/>
  <c r="BK234"/>
  <c r="J227"/>
  <c r="J224"/>
  <c r="J214"/>
  <c r="J211"/>
  <c r="J201"/>
  <c r="BK193"/>
  <c r="J187"/>
  <c r="BK184"/>
  <c r="BK181"/>
  <c r="J175"/>
  <c r="J171"/>
  <c r="J162"/>
  <c r="J161"/>
  <c r="BK158"/>
  <c r="J156"/>
  <c r="J154"/>
  <c r="BK152"/>
  <c r="J151"/>
  <c r="BK146"/>
  <c r="BK145"/>
  <c r="BK144"/>
  <c r="J143"/>
  <c r="J141"/>
  <c r="BK240"/>
  <c r="J239"/>
  <c r="BK238"/>
  <c r="J237"/>
  <c r="J235"/>
  <c r="BK232"/>
  <c r="J230"/>
  <c r="BK225"/>
  <c r="BK223"/>
  <c r="BK221"/>
  <c r="J220"/>
  <c r="BK216"/>
  <c r="J212"/>
  <c r="BK203"/>
  <c r="BK196"/>
  <c r="J189"/>
  <c r="J184"/>
  <c r="J180"/>
  <c r="BK178"/>
  <c r="J172"/>
  <c r="J164"/>
  <c r="BK161"/>
  <c r="J153"/>
  <c r="J144"/>
  <c r="BK237"/>
  <c r="J232"/>
  <c r="BK229"/>
  <c r="BK222"/>
  <c r="BK215"/>
  <c r="BK210"/>
  <c r="BK208"/>
  <c r="J203"/>
  <c r="BK194"/>
  <c r="BK192"/>
  <c r="J181"/>
  <c r="BK179"/>
  <c r="J178"/>
  <c r="J177"/>
  <c r="J176"/>
  <c r="BK175"/>
  <c r="BK170"/>
  <c r="BK166"/>
  <c r="BK156"/>
  <c r="BK239"/>
  <c r="BK235"/>
  <c r="BK230"/>
  <c r="BK227"/>
  <c r="J222"/>
  <c r="BK214"/>
  <c r="BK212"/>
  <c r="BK209"/>
  <c r="BK206"/>
  <c r="J199"/>
  <c r="J196"/>
  <c r="J193"/>
  <c r="J192"/>
  <c r="BK189"/>
  <c r="J185"/>
  <c r="J182"/>
  <c r="BK180"/>
  <c r="J179"/>
  <c r="BK177"/>
  <c r="J173"/>
  <c r="BK172"/>
  <c r="J169"/>
  <c r="J165"/>
  <c r="BK153"/>
  <c r="J152"/>
  <c r="BK148"/>
  <c r="J146"/>
  <c r="BK140"/>
  <c i="1" r="AS94"/>
  <c i="2" l="1" r="P139"/>
  <c r="P142"/>
  <c r="P150"/>
  <c r="T160"/>
  <c r="R139"/>
  <c r="R142"/>
  <c r="BK167"/>
  <c r="J167"/>
  <c r="J102"/>
  <c r="BK139"/>
  <c r="J139"/>
  <c r="J96"/>
  <c r="T139"/>
  <c r="T142"/>
  <c r="R150"/>
  <c r="BK160"/>
  <c r="J160"/>
  <c r="J101"/>
  <c r="P167"/>
  <c r="T167"/>
  <c r="R188"/>
  <c r="BK142"/>
  <c r="J142"/>
  <c r="J97"/>
  <c r="BK150"/>
  <c r="J150"/>
  <c r="J98"/>
  <c r="T150"/>
  <c r="P160"/>
  <c r="R160"/>
  <c r="R167"/>
  <c r="BK188"/>
  <c r="J188"/>
  <c r="J103"/>
  <c r="P188"/>
  <c r="T188"/>
  <c r="BK191"/>
  <c r="J191"/>
  <c r="J104"/>
  <c r="P191"/>
  <c r="R191"/>
  <c r="T191"/>
  <c r="BK202"/>
  <c r="J202"/>
  <c r="J106"/>
  <c r="P202"/>
  <c r="R202"/>
  <c r="T202"/>
  <c r="BK219"/>
  <c r="J219"/>
  <c r="J108"/>
  <c r="P219"/>
  <c r="R219"/>
  <c r="T219"/>
  <c r="BK233"/>
  <c r="J233"/>
  <c r="J109"/>
  <c r="P233"/>
  <c r="R233"/>
  <c r="T233"/>
  <c r="BK157"/>
  <c r="J157"/>
  <c r="J99"/>
  <c r="BK200"/>
  <c r="J200"/>
  <c r="J105"/>
  <c r="BK217"/>
  <c r="J217"/>
  <c r="J107"/>
  <c r="J87"/>
  <c r="BF143"/>
  <c r="BF162"/>
  <c r="BF168"/>
  <c r="BF172"/>
  <c r="BF174"/>
  <c r="BF175"/>
  <c r="BF181"/>
  <c r="BF186"/>
  <c r="BF192"/>
  <c r="BF193"/>
  <c r="BF194"/>
  <c r="BF195"/>
  <c r="BF198"/>
  <c r="BF203"/>
  <c r="BF204"/>
  <c r="BF212"/>
  <c r="BF215"/>
  <c r="BF216"/>
  <c r="BF221"/>
  <c r="BF230"/>
  <c r="BF235"/>
  <c r="BF240"/>
  <c r="BF156"/>
  <c r="BF165"/>
  <c r="BF170"/>
  <c r="BF177"/>
  <c r="BF189"/>
  <c r="BF196"/>
  <c r="BF208"/>
  <c r="BF209"/>
  <c r="BF220"/>
  <c r="BF231"/>
  <c r="BF234"/>
  <c r="BF238"/>
  <c r="BF141"/>
  <c r="BF144"/>
  <c r="BF145"/>
  <c r="BF151"/>
  <c r="BF152"/>
  <c r="BF163"/>
  <c r="BF164"/>
  <c r="BF166"/>
  <c r="BF169"/>
  <c r="BF171"/>
  <c r="BF173"/>
  <c r="BF176"/>
  <c r="BF179"/>
  <c r="BF180"/>
  <c r="BF182"/>
  <c r="BF183"/>
  <c r="BF184"/>
  <c r="BF190"/>
  <c r="BF201"/>
  <c r="BF205"/>
  <c r="BF210"/>
  <c r="BF211"/>
  <c r="BF218"/>
  <c r="BF222"/>
  <c r="BF224"/>
  <c r="BF225"/>
  <c r="BF226"/>
  <c r="BF229"/>
  <c r="BF232"/>
  <c r="BF236"/>
  <c r="BF239"/>
  <c r="F90"/>
  <c r="BF140"/>
  <c r="BF146"/>
  <c r="BF148"/>
  <c r="BF153"/>
  <c r="BF154"/>
  <c r="BF158"/>
  <c r="BF161"/>
  <c r="BF178"/>
  <c r="BF185"/>
  <c r="BF187"/>
  <c r="BF199"/>
  <c r="BF206"/>
  <c r="BF213"/>
  <c r="BF214"/>
  <c r="BF223"/>
  <c r="BF227"/>
  <c r="BF228"/>
  <c r="BF237"/>
  <c r="J33"/>
  <c i="1" r="AV95"/>
  <c i="2" r="F36"/>
  <c i="1" r="BC95"/>
  <c r="BC94"/>
  <c r="W32"/>
  <c i="2" r="F33"/>
  <c i="1" r="AZ95"/>
  <c r="AZ94"/>
  <c r="AV94"/>
  <c r="AK29"/>
  <c i="2" r="F37"/>
  <c i="1" r="BD95"/>
  <c r="BD94"/>
  <c r="W33"/>
  <c i="2" r="F35"/>
  <c i="1" r="BB95"/>
  <c r="BB94"/>
  <c r="W31"/>
  <c i="2" l="1" r="R159"/>
  <c r="R138"/>
  <c r="R137"/>
  <c r="T138"/>
  <c r="T159"/>
  <c r="P138"/>
  <c r="P159"/>
  <c r="BK138"/>
  <c r="J138"/>
  <c r="J95"/>
  <c r="BK159"/>
  <c r="J159"/>
  <c r="J100"/>
  <c i="1" r="W29"/>
  <c r="AX94"/>
  <c r="AY94"/>
  <c i="2" l="1" r="P137"/>
  <c i="1" r="AU95"/>
  <c i="2" r="T137"/>
  <c r="BK137"/>
  <c r="J137"/>
  <c r="J94"/>
  <c r="J28"/>
  <c i="1" r="AU94"/>
  <c i="2" r="J118"/>
  <c r="J112"/>
  <c r="J29"/>
  <c l="1" r="BF118"/>
  <c r="J120"/>
  <c r="J30"/>
  <c i="1" r="AG95"/>
  <c r="AG94"/>
  <c r="AK26"/>
  <c i="2" r="J34"/>
  <c i="1" r="AW95"/>
  <c r="AT95"/>
  <c i="2" l="1" r="J39"/>
  <c i="1" r="AN95"/>
  <c i="2" r="F34"/>
  <c i="1" r="BA95"/>
  <c r="BA94"/>
  <c r="W30"/>
  <c l="1" r="AW94"/>
  <c r="AK30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<sst xmlns="http://schemas.openxmlformats.org/spreadsheetml/2006/main">
  <si>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</si>
  <si>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</si>
  <si>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</si>
  <si>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</si>
  <si>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</si>
  <si>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{2516f790-3d0e-434d-b586-6eac9cbb854a}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</si>
  <si>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</si>
  <si>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</si>
  <si>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</si>
  <si>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</si>
  <si>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</si>
  <si>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</si>
  <si>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</si>
  <si>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</si>
  <si>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2021/208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</si>
  <si>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</si>
  <si>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</si>
  <si>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bytové jednotky č. 12 ve 3.NP, Bínova č.p. 532</t>
  </si>
  <si>
    <t>KSO:</t>
  </si>
  <si>
    <t>CC-CZ:</t>
  </si>
  <si>
    <t>Místo:</t>
  </si>
  <si>
    <t>p.č. 527/27, k.ú. Střížkov</t>
  </si>
  <si>
    <t>Datum:</t>
  </si>
  <si>
    <t>17. 9. 2021</t>
  </si>
  <si>
    <t>Zadavatel:</t>
  </si>
  <si>
    <t>IČ:</t>
  </si>
  <si>
    <t>MČ Praha 8, Zenklova 1/35, Praha 8 - Libeň</t>
  </si>
  <si>
    <t>DIČ:</t>
  </si>
  <si>
    <t>Uchazeč:</t>
  </si>
  <si>
    <t>Vyplň údaj</t>
  </si>
  <si>
    <t>Projektant:</t>
  </si>
  <si>
    <t>Jakub Kepka, KFJ s.r.o.</t>
  </si>
  <si>
    <t>True</t>
  </si>
  <si>
    <t>Zpracovatel:</t>
  </si>
  <si>
    <t>KFJ s.r.o.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</si>
  <si>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</si>
  <si>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</si>
  <si>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</si>
  <si>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</si>
  <si>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</si>
  <si>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</si>
  <si>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</si>
  <si>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</si>
  <si>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</si>
  <si>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</si>
  <si>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</si>
  <si>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</si>
  <si>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</si>
  <si>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</si>
  <si>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</si>
  <si>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</si>
  <si>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</si>
  <si>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</si>
  <si>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</si>
  <si>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</si>
  <si>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</si>
  <si>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</si>
  <si>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</si>
  <si>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</si>
  <si>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</si>
  <si>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</si>
  <si>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</si>
  <si>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</si>
  <si>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</si>
  <si>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</si>
  <si>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</si>
  <si>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</si>
  <si>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</si>
  <si>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</si>
  <si>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</si>
  <si>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</si>
  <si>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</si>
  <si>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</si>
  <si>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</si>
  <si>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</si>
  <si>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</si>
  <si>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</si>
  <si>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</si>
  <si>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</si>
  <si>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</si>
  <si>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</si>
  <si>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</si>
  <si>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</si>
  <si>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</si>
  <si>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</si>
  <si>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</si>
  <si>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</si>
  <si>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</si>
  <si>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</si>
  <si>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</si>
  <si>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</si>
  <si>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</si>
  <si>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</si>
  <si>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</si>
  <si>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</si>
  <si>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</si>
  <si>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</si>
  <si>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725 - Zdravotechnika - zařizovací předměty</t>
  </si>
  <si>
    <t xml:space="preserve">    741 - Elektroinstalace - silnoproud</t>
  </si>
  <si>
    <t xml:space="preserve">    751 - Vzduchotechnika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</si>
  <si>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</si>
  <si>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</si>
  <si>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</si>
  <si>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</si>
  <si>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</si>
  <si>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</si>
  <si>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2) Ostatní náklady</t>
  </si>
  <si>
    <t>Zařízení staveniště</t>
  </si>
  <si>
    <t>VRN</t>
  </si>
  <si>
    <t>2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</si>
  <si>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</si>
  <si>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</si>
  <si>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</si>
  <si>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</si>
  <si>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</si>
  <si>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</si>
  <si>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</si>
  <si>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</si>
  <si>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</si>
  <si>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</si>
  <si>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</si>
  <si>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</si>
  <si>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</si>
  <si>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</si>
  <si>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</si>
  <si>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</si>
  <si>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</si>
  <si>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</si>
  <si>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</si>
  <si>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</si>
  <si>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</si>
  <si>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</si>
  <si>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</si>
  <si>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</si>
  <si>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</si>
  <si>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</si>
  <si>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611315421</t>
  </si>
  <si>
    <t>Oprava vnitřní vápenné štukové omítky stropů v rozsahu plochy do 10 %</t>
  </si>
  <si>
    <t>m2</t>
  </si>
  <si>
    <t>4</t>
  </si>
  <si>
    <t>2139588382</t>
  </si>
  <si>
    <t>612315421</t>
  </si>
  <si>
    <t>Oprava vnitřní vápenné štukové omítky stěn v rozsahu plochy do 10 %</t>
  </si>
  <si>
    <t>1343567856</t>
  </si>
  <si>
    <t>9</t>
  </si>
  <si>
    <t>Ostatní konstrukce a práce, bourání</t>
  </si>
  <si>
    <t>3</t>
  </si>
  <si>
    <t>949101111</t>
  </si>
  <si>
    <t>Lešení pomocné pro objekty pozemních staveb s lešeňovou podlahou v do 1,9 m zatížení do 150 kg/m2</t>
  </si>
  <si>
    <t>-1394793478</t>
  </si>
  <si>
    <t>952901103</t>
  </si>
  <si>
    <t>Čištění budov omytí jednoduchých oken nebo balkonových dveří plochy do 2,5m2</t>
  </si>
  <si>
    <t>-779173514</t>
  </si>
  <si>
    <t>5</t>
  </si>
  <si>
    <t>952901111</t>
  </si>
  <si>
    <t>Vyčištění budov bytové a občanské výstavby při výšce podlaží do 4 m</t>
  </si>
  <si>
    <t>4215808</t>
  </si>
  <si>
    <t>952902021</t>
  </si>
  <si>
    <t>Čištění budov zametení hladkých podlah</t>
  </si>
  <si>
    <t>1216646944</t>
  </si>
  <si>
    <t>P</t>
  </si>
  <si>
    <t>Poznámka k položce:_x000d_
dopravní trasy</t>
  </si>
  <si>
    <t>7</t>
  </si>
  <si>
    <t>952902031</t>
  </si>
  <si>
    <t>Čištění budov omytí hladkých podlah</t>
  </si>
  <si>
    <t>203571215</t>
  </si>
  <si>
    <t>997</t>
  </si>
  <si>
    <t>Přesun sutě</t>
  </si>
  <si>
    <t>8</t>
  </si>
  <si>
    <t>997002611</t>
  </si>
  <si>
    <t>Nakládání suti a vybouraných hmot</t>
  </si>
  <si>
    <t>t</t>
  </si>
  <si>
    <t>863272402</t>
  </si>
  <si>
    <t>997013211</t>
  </si>
  <si>
    <t>Vnitrostaveništní doprava suti a vybouraných hmot pro budovy v do 6 m ručně</t>
  </si>
  <si>
    <t>-1607674124</t>
  </si>
  <si>
    <t>10</t>
  </si>
  <si>
    <t>997013501</t>
  </si>
  <si>
    <t>Odvoz suti a vybouraných hmot na skládku nebo meziskládku do 1 km se složením</t>
  </si>
  <si>
    <t>2028815812</t>
  </si>
  <si>
    <t>11</t>
  </si>
  <si>
    <t>997013509</t>
  </si>
  <si>
    <t>Příplatek k odvozu suti a vybouraných hmot na skládku ZKD 1 km přes 1 km</t>
  </si>
  <si>
    <t>-669802230</t>
  </si>
  <si>
    <t>Poznámka k položce:_x000d_
příplatek za odvoz do 30 km</t>
  </si>
  <si>
    <t>12</t>
  </si>
  <si>
    <t>997013631</t>
  </si>
  <si>
    <t>Poplatek za uložení na skládce (skládkovné) stavebního odpadu směsného kód odpadu 17 09 04</t>
  </si>
  <si>
    <t>-1265318953</t>
  </si>
  <si>
    <t>998</t>
  </si>
  <si>
    <t>Přesun hmot</t>
  </si>
  <si>
    <t>13</t>
  </si>
  <si>
    <t>998017001</t>
  </si>
  <si>
    <t>Přesun hmot s omezením mechanizace pro budovy v do 6 m</t>
  </si>
  <si>
    <t>-1801559589</t>
  </si>
  <si>
    <t>PSV</t>
  </si>
  <si>
    <t>Práce a dodávky PSV</t>
  </si>
  <si>
    <t>725</t>
  </si>
  <si>
    <t>Zdravotechnika - zařizovací předměty</t>
  </si>
  <si>
    <t>14</t>
  </si>
  <si>
    <t>725119121VL01</t>
  </si>
  <si>
    <t>Výměna klozetového prkénka</t>
  </si>
  <si>
    <t>kus</t>
  </si>
  <si>
    <t>16</t>
  </si>
  <si>
    <t>1321505984</t>
  </si>
  <si>
    <t>725813112</t>
  </si>
  <si>
    <t>Ventil rohový pračkový G 3/4"</t>
  </si>
  <si>
    <t>-648206637</t>
  </si>
  <si>
    <t>725820801</t>
  </si>
  <si>
    <t>Demontáž baterie nástěnné do G 3 / 4</t>
  </si>
  <si>
    <t>soubor</t>
  </si>
  <si>
    <t>897626180</t>
  </si>
  <si>
    <t>17</t>
  </si>
  <si>
    <t>725821312</t>
  </si>
  <si>
    <t>Baterie dřezová nástěnná páková s otáčivým kulatým ústím a délkou ramínka 210 mm</t>
  </si>
  <si>
    <t>464950706</t>
  </si>
  <si>
    <t>18</t>
  </si>
  <si>
    <t>M</t>
  </si>
  <si>
    <t>55145528VL01</t>
  </si>
  <si>
    <t>Sprchový set bez baterie chrom</t>
  </si>
  <si>
    <t>32</t>
  </si>
  <si>
    <t>267454992</t>
  </si>
  <si>
    <t>19</t>
  </si>
  <si>
    <t>R06</t>
  </si>
  <si>
    <t>Instalatérské práce</t>
  </si>
  <si>
    <t>-1239043998</t>
  </si>
  <si>
    <t>741</t>
  </si>
  <si>
    <t>Elektroinstalace - silnoproud</t>
  </si>
  <si>
    <t>20</t>
  </si>
  <si>
    <t>741110511</t>
  </si>
  <si>
    <t>Montáž lišta a kanálek vkládací šířky do 60 mm s víčkem</t>
  </si>
  <si>
    <t>m</t>
  </si>
  <si>
    <t>-892090743</t>
  </si>
  <si>
    <t>34571002</t>
  </si>
  <si>
    <t>lišta elektroinstalační hranatá PVC 60x40mm</t>
  </si>
  <si>
    <t>1156037805</t>
  </si>
  <si>
    <t>22</t>
  </si>
  <si>
    <t>741112801</t>
  </si>
  <si>
    <t>Demontáž elektroinstalačních lišt nástěnných vkládacích uložených pevně</t>
  </si>
  <si>
    <t>-455076974</t>
  </si>
  <si>
    <t>23</t>
  </si>
  <si>
    <t>741310201</t>
  </si>
  <si>
    <t>Montáž vypínač (polo)zapuštěný šroubové připojení 1-jednopólový se zapojením vodičů</t>
  </si>
  <si>
    <t>643419070</t>
  </si>
  <si>
    <t>24</t>
  </si>
  <si>
    <t>34539000</t>
  </si>
  <si>
    <t>přístroj spínače jednopólového, řazení 1, 1So šroubové svorky</t>
  </si>
  <si>
    <t>364664366</t>
  </si>
  <si>
    <t>25</t>
  </si>
  <si>
    <t>34539059</t>
  </si>
  <si>
    <t>rámeček jednonásobný</t>
  </si>
  <si>
    <t>-2115209424</t>
  </si>
  <si>
    <t>26</t>
  </si>
  <si>
    <t>34539049</t>
  </si>
  <si>
    <t>kryt spínače jednoduchý</t>
  </si>
  <si>
    <t>-1993802683</t>
  </si>
  <si>
    <t>27</t>
  </si>
  <si>
    <t>741311815</t>
  </si>
  <si>
    <t>Demontáž spínačů nástěnných normálních do 10 A šroubových bez zachování funkčnosti přes 2 do 4 svorek</t>
  </si>
  <si>
    <t>-1525480305</t>
  </si>
  <si>
    <t>28</t>
  </si>
  <si>
    <t>741313043</t>
  </si>
  <si>
    <t>Montáž zásuvka (polo)zapuštěná šroubové připojení 2x(2P + PE) dvojnásobná se zapojením vodičů</t>
  </si>
  <si>
    <t>-70267299</t>
  </si>
  <si>
    <t>29</t>
  </si>
  <si>
    <t>34555200</t>
  </si>
  <si>
    <t>zásuvka polozápustná dvojnásobná chráněná, šroubové svorky</t>
  </si>
  <si>
    <t>-1307787701</t>
  </si>
  <si>
    <t>30</t>
  </si>
  <si>
    <t>741315823</t>
  </si>
  <si>
    <t>Demontáž zásuvek domovních normální prostředí do 16A zapuštěných šroubových bez zachování funkčnosti 2P+PE</t>
  </si>
  <si>
    <t>452978080</t>
  </si>
  <si>
    <t>31</t>
  </si>
  <si>
    <t>741371841</t>
  </si>
  <si>
    <t>Demontáž svítidla interiérového se standardní paticí nebo int. zdrojem LED přisazeného stropního do 0,09 m2 bez zachování funkčnosti</t>
  </si>
  <si>
    <t>1637521339</t>
  </si>
  <si>
    <t>741371844</t>
  </si>
  <si>
    <t>Demontáž svítidla interiérového se standardní paticí nebo int. zdrojem LED přisazeného nástěnného do 0,09 m2 bez zachování funkčnosti</t>
  </si>
  <si>
    <t>-212168698</t>
  </si>
  <si>
    <t>33</t>
  </si>
  <si>
    <t>741372021</t>
  </si>
  <si>
    <t>Montáž svítidlo LED interiérové přisazené nástěnné hranaté nebo kruhové do 0,09 m2 se zapojením vodičů</t>
  </si>
  <si>
    <t>694173136</t>
  </si>
  <si>
    <t>34</t>
  </si>
  <si>
    <t>34825012VL01</t>
  </si>
  <si>
    <t>Podlinkové svítidlo LED/15W/230V</t>
  </si>
  <si>
    <t>-794736716</t>
  </si>
  <si>
    <t>35</t>
  </si>
  <si>
    <t>741372061</t>
  </si>
  <si>
    <t>Montáž svítidlo LED interiérové přisazené stropní hranaté nebo kruhové do 0,09 m2 se zapojením vodičů</t>
  </si>
  <si>
    <t>2071904916</t>
  </si>
  <si>
    <t>36</t>
  </si>
  <si>
    <t>34825002</t>
  </si>
  <si>
    <t>svítidlo interiérové stropní přisazené kruhové D 300-450mm 1200-1900lm</t>
  </si>
  <si>
    <t>-781415025</t>
  </si>
  <si>
    <t>37</t>
  </si>
  <si>
    <t>998741101</t>
  </si>
  <si>
    <t>Přesun hmot tonážní pro silnoproud v objektech v do 6 m</t>
  </si>
  <si>
    <t>-1864602597</t>
  </si>
  <si>
    <t>38</t>
  </si>
  <si>
    <t>998741181</t>
  </si>
  <si>
    <t>Příplatek k přesunu hmot tonážní 741 prováděný bez použití mechanizace</t>
  </si>
  <si>
    <t>99089702</t>
  </si>
  <si>
    <t>39</t>
  </si>
  <si>
    <t>998741192</t>
  </si>
  <si>
    <t>Příplatek k přesunu hmot tonážní 741 za zvětšený přesun do 100 m</t>
  </si>
  <si>
    <t>1581848243</t>
  </si>
  <si>
    <t>751</t>
  </si>
  <si>
    <t>Vzduchotechnika</t>
  </si>
  <si>
    <t>40</t>
  </si>
  <si>
    <t>751398021</t>
  </si>
  <si>
    <t>Montáž větrací mřížky stěnové do 0,040 m2</t>
  </si>
  <si>
    <t>-614933516</t>
  </si>
  <si>
    <t>41</t>
  </si>
  <si>
    <t>42972301</t>
  </si>
  <si>
    <t>mřížka stěnová otevřená jednořadá kovová</t>
  </si>
  <si>
    <t>1350420847</t>
  </si>
  <si>
    <t>766</t>
  </si>
  <si>
    <t>Konstrukce truhlářské</t>
  </si>
  <si>
    <t>42</t>
  </si>
  <si>
    <t>766662811</t>
  </si>
  <si>
    <t>Demontáž truhlářských prahů dveří jednokřídlových</t>
  </si>
  <si>
    <t>-427851202</t>
  </si>
  <si>
    <t>43</t>
  </si>
  <si>
    <t>766691932</t>
  </si>
  <si>
    <t>Seřízení plastového okenního nebo dveřního otvíracího a sklápěcího křídla</t>
  </si>
  <si>
    <t>800163615</t>
  </si>
  <si>
    <t>83</t>
  </si>
  <si>
    <t>766691932VL01</t>
  </si>
  <si>
    <t>Seřízení kuchyńské linky</t>
  </si>
  <si>
    <t>komplet</t>
  </si>
  <si>
    <t>1693926396</t>
  </si>
  <si>
    <t>44</t>
  </si>
  <si>
    <t>766692124</t>
  </si>
  <si>
    <t>Montáž záclonových krytů povrchově upravených s olištováním délky do 3,60 m</t>
  </si>
  <si>
    <t>1586469587</t>
  </si>
  <si>
    <t>45</t>
  </si>
  <si>
    <t>59054813VL</t>
  </si>
  <si>
    <t>Garnýž hliníková stropní kolejnicová, dvojitá, barva bílá</t>
  </si>
  <si>
    <t>676458697</t>
  </si>
  <si>
    <t>Poznámka k položce:_x000d_
dodávka kompletu</t>
  </si>
  <si>
    <t>46</t>
  </si>
  <si>
    <t>766695212</t>
  </si>
  <si>
    <t>Montáž truhlářských prahů dveří jednokřídlových š do 10 cm</t>
  </si>
  <si>
    <t>1855395716</t>
  </si>
  <si>
    <t>47</t>
  </si>
  <si>
    <t>61187176</t>
  </si>
  <si>
    <t>práh dveřní dřevěný dubový tl 20mm dl 920mm š 100mm</t>
  </si>
  <si>
    <t>-289699768</t>
  </si>
  <si>
    <t>771</t>
  </si>
  <si>
    <t>Podlahy z dlaždic</t>
  </si>
  <si>
    <t>48</t>
  </si>
  <si>
    <t>771592011</t>
  </si>
  <si>
    <t>Čištění vnitřních ploch podlah nebo schodišť po položení dlažby chemickými prostředky</t>
  </si>
  <si>
    <t>-1711942422</t>
  </si>
  <si>
    <t>776</t>
  </si>
  <si>
    <t>Podlahy povlakové</t>
  </si>
  <si>
    <t>49</t>
  </si>
  <si>
    <t>776111311</t>
  </si>
  <si>
    <t>Vysátí podkladu povlakových podlah</t>
  </si>
  <si>
    <t>-547616443</t>
  </si>
  <si>
    <t>50</t>
  </si>
  <si>
    <t>776121111</t>
  </si>
  <si>
    <t>Vodou ředitelná penetrace savého podkladu povlakových podlah ředěná v poměru 1:3</t>
  </si>
  <si>
    <t>247487399</t>
  </si>
  <si>
    <t>51</t>
  </si>
  <si>
    <t>776141114</t>
  </si>
  <si>
    <t>Vyrovnání podkladu povlakových podlah stěrkou pevnosti 20 MPa tl přes 8 do 10 mm</t>
  </si>
  <si>
    <t>-735671591</t>
  </si>
  <si>
    <t>52</t>
  </si>
  <si>
    <t>776201811</t>
  </si>
  <si>
    <t>Demontáž lepených povlakových podlah bez podložky ručně</t>
  </si>
  <si>
    <t>1921427227</t>
  </si>
  <si>
    <t>Poznámka k položce:_x000d_
odstranění lina</t>
  </si>
  <si>
    <t>53</t>
  </si>
  <si>
    <t>776231111</t>
  </si>
  <si>
    <t>Lepení lamel a čtverců z vinylu standardním lepidlem</t>
  </si>
  <si>
    <t>-927403772</t>
  </si>
  <si>
    <t>54</t>
  </si>
  <si>
    <t>28411011</t>
  </si>
  <si>
    <t>PVC heterogen.zátěž. akustické antibakter., nášlap. vrstva 0,70 mm, R 10, zátěž 34/43,otlak do 0,06 mm,útlum 15dB,Bfl S1</t>
  </si>
  <si>
    <t>-162831094</t>
  </si>
  <si>
    <t>55</t>
  </si>
  <si>
    <t>776410811</t>
  </si>
  <si>
    <t>Odstranění soklíků a lišt pryžových nebo plastových</t>
  </si>
  <si>
    <t>1349780090</t>
  </si>
  <si>
    <t>56</t>
  </si>
  <si>
    <t>776421111</t>
  </si>
  <si>
    <t>Montáž obvodových lišt lepením</t>
  </si>
  <si>
    <t>436842168</t>
  </si>
  <si>
    <t>57</t>
  </si>
  <si>
    <t>28342160</t>
  </si>
  <si>
    <t>hrana schodová s lemovým ukončením z PVC 30/35/3 mm</t>
  </si>
  <si>
    <t>2131162412</t>
  </si>
  <si>
    <t>58</t>
  </si>
  <si>
    <t>776421311</t>
  </si>
  <si>
    <t>Montáž přechodových samolepících lišt</t>
  </si>
  <si>
    <t>533313858</t>
  </si>
  <si>
    <t>59</t>
  </si>
  <si>
    <t>55343115</t>
  </si>
  <si>
    <t>profil přechodový Al narážecí 30 mm dub, buk, javor, třešeň</t>
  </si>
  <si>
    <t>1946872090</t>
  </si>
  <si>
    <t>60</t>
  </si>
  <si>
    <t>776991821</t>
  </si>
  <si>
    <t>Odstranění lepidla ručně z podlah</t>
  </si>
  <si>
    <t>119779658</t>
  </si>
  <si>
    <t>61</t>
  </si>
  <si>
    <t>998776101</t>
  </si>
  <si>
    <t>Přesun hmot tonážní pro podlahy povlakové v objektech v do 6 m</t>
  </si>
  <si>
    <t>-661735854</t>
  </si>
  <si>
    <t>781</t>
  </si>
  <si>
    <t>Dokončovací práce - obklady</t>
  </si>
  <si>
    <t>62</t>
  </si>
  <si>
    <t>781495211</t>
  </si>
  <si>
    <t>Čištění vnitřních ploch stěn po provedení obkladu chemickými prostředky</t>
  </si>
  <si>
    <t>1819132833</t>
  </si>
  <si>
    <t>783</t>
  </si>
  <si>
    <t>Dokončovací práce - nátěry</t>
  </si>
  <si>
    <t>63</t>
  </si>
  <si>
    <t>783306801</t>
  </si>
  <si>
    <t>Odstranění nátěru ze zámečnických konstrukcí obroušením</t>
  </si>
  <si>
    <t>-179278854</t>
  </si>
  <si>
    <t>64</t>
  </si>
  <si>
    <t>783314101</t>
  </si>
  <si>
    <t>Základní jednonásobný syntetický nátěr zámečnických konstrukcí</t>
  </si>
  <si>
    <t>-1213788055</t>
  </si>
  <si>
    <t>65</t>
  </si>
  <si>
    <t>783315101</t>
  </si>
  <si>
    <t>Mezinátěr jednonásobný syntetický standardní zámečnických konstrukcí</t>
  </si>
  <si>
    <t>1163861215</t>
  </si>
  <si>
    <t>66</t>
  </si>
  <si>
    <t>783317101</t>
  </si>
  <si>
    <t>Krycí jednonásobný syntetický standardní nátěr zámečnických konstrukcí</t>
  </si>
  <si>
    <t>1349555235</t>
  </si>
  <si>
    <t>67</t>
  </si>
  <si>
    <t>783601321</t>
  </si>
  <si>
    <t>Odrezivění článkových otopných těles před provedením nátěru</t>
  </si>
  <si>
    <t>-1365343678</t>
  </si>
  <si>
    <t>68</t>
  </si>
  <si>
    <t>783601325</t>
  </si>
  <si>
    <t>Odmaštění článkových otopných těles vodou ředitelným odmašťovačem před provedením nátěru</t>
  </si>
  <si>
    <t>-938323506</t>
  </si>
  <si>
    <t>69</t>
  </si>
  <si>
    <t>783601421</t>
  </si>
  <si>
    <t>Ometení článkových otopných těles před provedením nátěru</t>
  </si>
  <si>
    <t>1111013637</t>
  </si>
  <si>
    <t>70</t>
  </si>
  <si>
    <t>783601711</t>
  </si>
  <si>
    <t>Bezoplachové odrezivění potrubí DN do 50 mm</t>
  </si>
  <si>
    <t>1999427935</t>
  </si>
  <si>
    <t>71</t>
  </si>
  <si>
    <t>783601713</t>
  </si>
  <si>
    <t>Odmaštění vodou ředitelným odmašťovačem potrubí DN do 50 mm</t>
  </si>
  <si>
    <t>714337011</t>
  </si>
  <si>
    <t>72</t>
  </si>
  <si>
    <t>783614111</t>
  </si>
  <si>
    <t>Základní jednonásobný syntetický nátěr článkových otopných těles</t>
  </si>
  <si>
    <t>-239529165</t>
  </si>
  <si>
    <t>73</t>
  </si>
  <si>
    <t>783614551</t>
  </si>
  <si>
    <t>Základní jednonásobný syntetický nátěr potrubí DN do 50 mm</t>
  </si>
  <si>
    <t>1566745720</t>
  </si>
  <si>
    <t>74</t>
  </si>
  <si>
    <t>783617117</t>
  </si>
  <si>
    <t>Krycí dvojnásobný syntetický nátěr článkových otopných těles</t>
  </si>
  <si>
    <t>-902213045</t>
  </si>
  <si>
    <t>75</t>
  </si>
  <si>
    <t>783617611</t>
  </si>
  <si>
    <t>Krycí dvojnásobný syntetický nátěr potrubí DN do 50 mm</t>
  </si>
  <si>
    <t>-821297852</t>
  </si>
  <si>
    <t>784</t>
  </si>
  <si>
    <t>Dokončovací práce - malby a tapety</t>
  </si>
  <si>
    <t>76</t>
  </si>
  <si>
    <t>784111001</t>
  </si>
  <si>
    <t>Oprášení (ometení ) podkladu v místnostech v do 3,80 m</t>
  </si>
  <si>
    <t>1794174902</t>
  </si>
  <si>
    <t>77</t>
  </si>
  <si>
    <t>784171101</t>
  </si>
  <si>
    <t>Zakrytí vnitřních podlah včetně pozdějšího odkrytí</t>
  </si>
  <si>
    <t>-1170865487</t>
  </si>
  <si>
    <t>78</t>
  </si>
  <si>
    <t>58124844</t>
  </si>
  <si>
    <t>fólie pro malířské potřeby zakrývací tl 25µ 4x5m</t>
  </si>
  <si>
    <t>101326644</t>
  </si>
  <si>
    <t>79</t>
  </si>
  <si>
    <t>784171111</t>
  </si>
  <si>
    <t>Zakrytí vnitřních ploch stěn v místnostech v do 3,80 m</t>
  </si>
  <si>
    <t>-1223684498</t>
  </si>
  <si>
    <t>80</t>
  </si>
  <si>
    <t>2101838091</t>
  </si>
  <si>
    <t>81</t>
  </si>
  <si>
    <t>784181101</t>
  </si>
  <si>
    <t>Základní akrylátová jednonásobná bezbarvá penetrace podkladu v místnostech v do 3,80 m</t>
  </si>
  <si>
    <t>-1398265145</t>
  </si>
  <si>
    <t>82</t>
  </si>
  <si>
    <t>784221101</t>
  </si>
  <si>
    <t>Dvojnásobné bílé malby ze směsí za sucha dobře otěruvzdorných v místnostech do 3,80 m</t>
  </si>
  <si>
    <t>-1929743036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</si>
</sst>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7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28" fillId="0" borderId="0" xfId="0" applyNumberFormat="1" applyFont="1" applyAlignment="1" applyProtection="1">
      <alignment vertical="center"/>
    </xf>
    <xf numFmtId="0" fontId="20" fillId="0" borderId="0" xfId="0" applyFont="1" applyAlignment="1">
      <alignment horizontal="center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4" fontId="21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40</v>
      </c>
      <c r="E29" s="44"/>
      <c r="F29" s="29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42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44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49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50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51</v>
      </c>
      <c r="AI60" s="39"/>
      <c r="AJ60" s="39"/>
      <c r="AK60" s="39"/>
      <c r="AL60" s="39"/>
      <c r="AM60" s="61" t="s">
        <v>52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53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54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51</v>
      </c>
      <c r="AI75" s="39"/>
      <c r="AJ75" s="39"/>
      <c r="AK75" s="39"/>
      <c r="AL75" s="39"/>
      <c r="AM75" s="61" t="s">
        <v>52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2021/208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Stavební úpravy bytové jednotky č. 12 ve 3.NP, Bínova č.p. 532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p.č. 527/27, k.ú. Střížkov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17. 9. 2021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MČ Praha 8, Zenklova 1/35, Praha 8 - Libeň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Jakub Kepka, KFJ s.r.o.</v>
      </c>
      <c r="AN89" s="68"/>
      <c r="AO89" s="68"/>
      <c r="AP89" s="68"/>
      <c r="AQ89" s="37"/>
      <c r="AR89" s="41"/>
      <c r="AS89" s="78" t="s">
        <v>56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>KFJ s.r.o.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57</v>
      </c>
      <c r="D92" s="91"/>
      <c r="E92" s="91"/>
      <c r="F92" s="91"/>
      <c r="G92" s="91"/>
      <c r="H92" s="92"/>
      <c r="I92" s="93" t="s">
        <v>58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59</v>
      </c>
      <c r="AH92" s="91"/>
      <c r="AI92" s="91"/>
      <c r="AJ92" s="91"/>
      <c r="AK92" s="91"/>
      <c r="AL92" s="91"/>
      <c r="AM92" s="91"/>
      <c r="AN92" s="93" t="s">
        <v>60</v>
      </c>
      <c r="AO92" s="91"/>
      <c r="AP92" s="95"/>
      <c r="AQ92" s="96" t="s">
        <v>61</v>
      </c>
      <c r="AR92" s="41"/>
      <c r="AS92" s="97" t="s">
        <v>62</v>
      </c>
      <c r="AT92" s="98" t="s">
        <v>63</v>
      </c>
      <c r="AU92" s="98" t="s">
        <v>64</v>
      </c>
      <c r="AV92" s="98" t="s">
        <v>65</v>
      </c>
      <c r="AW92" s="98" t="s">
        <v>66</v>
      </c>
      <c r="AX92" s="98" t="s">
        <v>67</v>
      </c>
      <c r="AY92" s="98" t="s">
        <v>68</v>
      </c>
      <c r="AZ92" s="98" t="s">
        <v>69</v>
      </c>
      <c r="BA92" s="98" t="s">
        <v>70</v>
      </c>
      <c r="BB92" s="98" t="s">
        <v>71</v>
      </c>
      <c r="BC92" s="98" t="s">
        <v>72</v>
      </c>
      <c r="BD92" s="99" t="s">
        <v>73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74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75</v>
      </c>
      <c r="BT94" s="114" t="s">
        <v>76</v>
      </c>
      <c r="BV94" s="114" t="s">
        <v>77</v>
      </c>
      <c r="BW94" s="114" t="s">
        <v>5</v>
      </c>
      <c r="BX94" s="114" t="s">
        <v>78</v>
      </c>
      <c r="CL94" s="114" t="s">
        <v>1</v>
      </c>
    </row>
    <row r="95" s="7" customFormat="1" ht="24.75" customHeight="1">
      <c r="A95" s="115" t="s">
        <v>79</v>
      </c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'2021-208 - Stavební úprav...'!J30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80</v>
      </c>
      <c r="AR95" s="122"/>
      <c r="AS95" s="123">
        <v>0</v>
      </c>
      <c r="AT95" s="124">
        <f>ROUND(SUM(AV95:AW95),2)</f>
        <v>0</v>
      </c>
      <c r="AU95" s="125">
        <f>'2021-208 - Stavební úprav...'!P137</f>
        <v>0</v>
      </c>
      <c r="AV95" s="124">
        <f>'2021-208 - Stavební úprav...'!J33</f>
        <v>0</v>
      </c>
      <c r="AW95" s="124">
        <f>'2021-208 - Stavební úprav...'!J34</f>
        <v>0</v>
      </c>
      <c r="AX95" s="124">
        <f>'2021-208 - Stavební úprav...'!J35</f>
        <v>0</v>
      </c>
      <c r="AY95" s="124">
        <f>'2021-208 - Stavební úprav...'!J36</f>
        <v>0</v>
      </c>
      <c r="AZ95" s="124">
        <f>'2021-208 - Stavební úprav...'!F33</f>
        <v>0</v>
      </c>
      <c r="BA95" s="124">
        <f>'2021-208 - Stavební úprav...'!F34</f>
        <v>0</v>
      </c>
      <c r="BB95" s="124">
        <f>'2021-208 - Stavební úprav...'!F35</f>
        <v>0</v>
      </c>
      <c r="BC95" s="124">
        <f>'2021-208 - Stavební úprav...'!F36</f>
        <v>0</v>
      </c>
      <c r="BD95" s="126">
        <f>'2021-208 - Stavební úprav...'!F37</f>
        <v>0</v>
      </c>
      <c r="BE95" s="7"/>
      <c r="BT95" s="127" t="s">
        <v>81</v>
      </c>
      <c r="BU95" s="127" t="s">
        <v>82</v>
      </c>
      <c r="BV95" s="127" t="s">
        <v>77</v>
      </c>
      <c r="BW95" s="127" t="s">
        <v>5</v>
      </c>
      <c r="BX95" s="127" t="s">
        <v>78</v>
      </c>
      <c r="CL95" s="127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SniNSY9ZYXjh9FKLSmU5LsefVIieCYn9gmskpwc66vQqli6VGtqpnTstIUK0MnKHoAb7zf0bVSou9bS1Pm35eg==" hashValue="72+VLms8IE1p4bEDVTDYVcchi9o6lqDg5ruhHE0J3WcUxgQGKn97Hz5nMA2OQukfCwAU3WATGBjfSEgKtTRio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1-208 - Stavební úpra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7"/>
      <c r="AT3" s="14" t="s">
        <v>81</v>
      </c>
    </row>
    <row r="4" s="1" customFormat="1" ht="24.96" customHeight="1">
      <c r="B4" s="17"/>
      <c r="D4" s="130" t="s">
        <v>83</v>
      </c>
      <c r="L4" s="17"/>
      <c r="M4" s="131" t="s">
        <v>10</v>
      </c>
      <c r="AT4" s="14" t="s">
        <v>4</v>
      </c>
    </row>
    <row r="5" s="1" customFormat="1" ht="6.96" customHeight="1">
      <c r="B5" s="17"/>
      <c r="L5" s="17"/>
    </row>
    <row r="6" s="2" customFormat="1" ht="12" customHeight="1">
      <c r="A6" s="35"/>
      <c r="B6" s="41"/>
      <c r="C6" s="35"/>
      <c r="D6" s="132" t="s">
        <v>16</v>
      </c>
      <c r="E6" s="35"/>
      <c r="F6" s="35"/>
      <c r="G6" s="35"/>
      <c r="H6" s="35"/>
      <c r="I6" s="35"/>
      <c r="J6" s="35"/>
      <c r="K6" s="35"/>
      <c r="L6" s="60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30" customHeight="1">
      <c r="A7" s="35"/>
      <c r="B7" s="41"/>
      <c r="C7" s="35"/>
      <c r="D7" s="35"/>
      <c r="E7" s="133" t="s">
        <v>17</v>
      </c>
      <c r="F7" s="35"/>
      <c r="G7" s="35"/>
      <c r="H7" s="35"/>
      <c r="I7" s="35"/>
      <c r="J7" s="35"/>
      <c r="K7" s="35"/>
      <c r="L7" s="60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2" t="s">
        <v>18</v>
      </c>
      <c r="E9" s="35"/>
      <c r="F9" s="134" t="s">
        <v>1</v>
      </c>
      <c r="G9" s="35"/>
      <c r="H9" s="35"/>
      <c r="I9" s="132" t="s">
        <v>19</v>
      </c>
      <c r="J9" s="134" t="s">
        <v>1</v>
      </c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2" t="s">
        <v>20</v>
      </c>
      <c r="E10" s="35"/>
      <c r="F10" s="134" t="s">
        <v>21</v>
      </c>
      <c r="G10" s="35"/>
      <c r="H10" s="35"/>
      <c r="I10" s="132" t="s">
        <v>22</v>
      </c>
      <c r="J10" s="135" t="str">
        <f>'Rekapitulace stavby'!AN8</f>
        <v>17. 9. 2021</v>
      </c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2" t="s">
        <v>24</v>
      </c>
      <c r="E12" s="35"/>
      <c r="F12" s="35"/>
      <c r="G12" s="35"/>
      <c r="H12" s="35"/>
      <c r="I12" s="132" t="s">
        <v>25</v>
      </c>
      <c r="J12" s="134" t="s">
        <v>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4" t="s">
        <v>26</v>
      </c>
      <c r="F13" s="35"/>
      <c r="G13" s="35"/>
      <c r="H13" s="35"/>
      <c r="I13" s="132" t="s">
        <v>27</v>
      </c>
      <c r="J13" s="134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2" t="s">
        <v>28</v>
      </c>
      <c r="E15" s="35"/>
      <c r="F15" s="35"/>
      <c r="G15" s="35"/>
      <c r="H15" s="35"/>
      <c r="I15" s="132" t="s">
        <v>25</v>
      </c>
      <c r="J15" s="30" t="str">
        <f>'Rekapitulace stavby'!AN13</f>
        <v>Vyplň údaj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34"/>
      <c r="G16" s="134"/>
      <c r="H16" s="134"/>
      <c r="I16" s="132" t="s">
        <v>27</v>
      </c>
      <c r="J16" s="30" t="str">
        <f>'Rekapitulace stavby'!AN14</f>
        <v>Vyplň údaj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2" t="s">
        <v>30</v>
      </c>
      <c r="E18" s="35"/>
      <c r="F18" s="35"/>
      <c r="G18" s="35"/>
      <c r="H18" s="35"/>
      <c r="I18" s="132" t="s">
        <v>25</v>
      </c>
      <c r="J18" s="134" t="s">
        <v>1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4" t="s">
        <v>31</v>
      </c>
      <c r="F19" s="35"/>
      <c r="G19" s="35"/>
      <c r="H19" s="35"/>
      <c r="I19" s="132" t="s">
        <v>27</v>
      </c>
      <c r="J19" s="134" t="s">
        <v>1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2" t="s">
        <v>33</v>
      </c>
      <c r="E21" s="35"/>
      <c r="F21" s="35"/>
      <c r="G21" s="35"/>
      <c r="H21" s="35"/>
      <c r="I21" s="132" t="s">
        <v>25</v>
      </c>
      <c r="J21" s="134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4" t="s">
        <v>34</v>
      </c>
      <c r="F22" s="35"/>
      <c r="G22" s="35"/>
      <c r="H22" s="35"/>
      <c r="I22" s="132" t="s">
        <v>27</v>
      </c>
      <c r="J22" s="134" t="s">
        <v>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2" t="s">
        <v>35</v>
      </c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36"/>
      <c r="B25" s="137"/>
      <c r="C25" s="136"/>
      <c r="D25" s="136"/>
      <c r="E25" s="138" t="s">
        <v>1</v>
      </c>
      <c r="F25" s="138"/>
      <c r="G25" s="138"/>
      <c r="H25" s="138"/>
      <c r="I25" s="136"/>
      <c r="J25" s="136"/>
      <c r="K25" s="136"/>
      <c r="L25" s="139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0"/>
      <c r="E27" s="140"/>
      <c r="F27" s="140"/>
      <c r="G27" s="140"/>
      <c r="H27" s="140"/>
      <c r="I27" s="140"/>
      <c r="J27" s="140"/>
      <c r="K27" s="140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4.4" customHeight="1">
      <c r="A28" s="35"/>
      <c r="B28" s="41"/>
      <c r="C28" s="35"/>
      <c r="D28" s="134" t="s">
        <v>84</v>
      </c>
      <c r="E28" s="35"/>
      <c r="F28" s="35"/>
      <c r="G28" s="35"/>
      <c r="H28" s="35"/>
      <c r="I28" s="35"/>
      <c r="J28" s="141">
        <f>J94</f>
        <v>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14.4" customHeight="1">
      <c r="A29" s="35"/>
      <c r="B29" s="41"/>
      <c r="C29" s="35"/>
      <c r="D29" s="142" t="s">
        <v>85</v>
      </c>
      <c r="E29" s="35"/>
      <c r="F29" s="35"/>
      <c r="G29" s="35"/>
      <c r="H29" s="35"/>
      <c r="I29" s="35"/>
      <c r="J29" s="141">
        <f>J112</f>
        <v>0</v>
      </c>
      <c r="K29" s="3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36</v>
      </c>
      <c r="E30" s="35"/>
      <c r="F30" s="35"/>
      <c r="G30" s="35"/>
      <c r="H30" s="35"/>
      <c r="I30" s="35"/>
      <c r="J30" s="144">
        <f>ROUND(J28 + J29,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0"/>
      <c r="E31" s="140"/>
      <c r="F31" s="140"/>
      <c r="G31" s="140"/>
      <c r="H31" s="140"/>
      <c r="I31" s="140"/>
      <c r="J31" s="140"/>
      <c r="K31" s="140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38</v>
      </c>
      <c r="G32" s="35"/>
      <c r="H32" s="35"/>
      <c r="I32" s="145" t="s">
        <v>37</v>
      </c>
      <c r="J32" s="145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40</v>
      </c>
      <c r="E33" s="132" t="s">
        <v>41</v>
      </c>
      <c r="F33" s="147">
        <f>ROUND((SUM(BE112:BE119) + SUM(BE137:BE240)),  2)</f>
        <v>0</v>
      </c>
      <c r="G33" s="35"/>
      <c r="H33" s="35"/>
      <c r="I33" s="148">
        <v>0.20999999999999999</v>
      </c>
      <c r="J33" s="147">
        <f>ROUND(((SUM(BE112:BE119) + SUM(BE137:BE240))*I33),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2" t="s">
        <v>42</v>
      </c>
      <c r="F34" s="147">
        <f>ROUND((SUM(BF112:BF119) + SUM(BF137:BF240)),  2)</f>
        <v>0</v>
      </c>
      <c r="G34" s="35"/>
      <c r="H34" s="35"/>
      <c r="I34" s="148">
        <v>0.14999999999999999</v>
      </c>
      <c r="J34" s="147">
        <f>ROUND(((SUM(BF112:BF119) + SUM(BF137:BF240))*I34),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2" t="s">
        <v>43</v>
      </c>
      <c r="F35" s="147">
        <f>ROUND((SUM(BG112:BG119) + SUM(BG137:BG240)),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2" t="s">
        <v>44</v>
      </c>
      <c r="F36" s="147">
        <f>ROUND((SUM(BH112:BH119) + SUM(BH137:BH240)),  2)</f>
        <v>0</v>
      </c>
      <c r="G36" s="35"/>
      <c r="H36" s="35"/>
      <c r="I36" s="148">
        <v>0.14999999999999999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2" t="s">
        <v>45</v>
      </c>
      <c r="F37" s="147">
        <f>ROUND((SUM(BI112:BI119) + SUM(BI137:BI240)),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49</v>
      </c>
      <c r="E50" s="157"/>
      <c r="F50" s="157"/>
      <c r="G50" s="156" t="s">
        <v>50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51</v>
      </c>
      <c r="E61" s="159"/>
      <c r="F61" s="160" t="s">
        <v>52</v>
      </c>
      <c r="G61" s="158" t="s">
        <v>51</v>
      </c>
      <c r="H61" s="159"/>
      <c r="I61" s="159"/>
      <c r="J61" s="161" t="s">
        <v>52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53</v>
      </c>
      <c r="E65" s="162"/>
      <c r="F65" s="162"/>
      <c r="G65" s="156" t="s">
        <v>54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51</v>
      </c>
      <c r="E76" s="159"/>
      <c r="F76" s="160" t="s">
        <v>52</v>
      </c>
      <c r="G76" s="158" t="s">
        <v>51</v>
      </c>
      <c r="H76" s="159"/>
      <c r="I76" s="159"/>
      <c r="J76" s="161" t="s">
        <v>52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30" customHeight="1">
      <c r="A85" s="35"/>
      <c r="B85" s="36"/>
      <c r="C85" s="37"/>
      <c r="D85" s="37"/>
      <c r="E85" s="73" t="str">
        <f>E7</f>
        <v>Stavební úpravy bytové jednotky č. 12 ve 3.NP, Bínova č.p. 532</v>
      </c>
      <c r="F85" s="37"/>
      <c r="G85" s="37"/>
      <c r="H85" s="37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7"/>
      <c r="E87" s="37"/>
      <c r="F87" s="24" t="str">
        <f>F10</f>
        <v>p.č. 527/27, k.ú. Střížkov</v>
      </c>
      <c r="G87" s="37"/>
      <c r="H87" s="37"/>
      <c r="I87" s="29" t="s">
        <v>22</v>
      </c>
      <c r="J87" s="76" t="str">
        <f>IF(J10="","",J10)</f>
        <v>17. 9. 2021</v>
      </c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25.65" customHeight="1">
      <c r="A89" s="35"/>
      <c r="B89" s="36"/>
      <c r="C89" s="29" t="s">
        <v>24</v>
      </c>
      <c r="D89" s="37"/>
      <c r="E89" s="37"/>
      <c r="F89" s="24" t="str">
        <f>E13</f>
        <v>MČ Praha 8, Zenklova 1/35, Praha 8 - Libeň</v>
      </c>
      <c r="G89" s="37"/>
      <c r="H89" s="37"/>
      <c r="I89" s="29" t="s">
        <v>30</v>
      </c>
      <c r="J89" s="33" t="str">
        <f>E19</f>
        <v>Jakub Kepka, KFJ s.r.o.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28</v>
      </c>
      <c r="D90" s="37"/>
      <c r="E90" s="37"/>
      <c r="F90" s="24" t="str">
        <f>IF(E16="","",E16)</f>
        <v>Vyplň údaj</v>
      </c>
      <c r="G90" s="37"/>
      <c r="H90" s="37"/>
      <c r="I90" s="29" t="s">
        <v>33</v>
      </c>
      <c r="J90" s="33" t="str">
        <f>E22</f>
        <v>KFJ s.r.o.</v>
      </c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67" t="s">
        <v>87</v>
      </c>
      <c r="D92" s="168"/>
      <c r="E92" s="168"/>
      <c r="F92" s="168"/>
      <c r="G92" s="168"/>
      <c r="H92" s="168"/>
      <c r="I92" s="168"/>
      <c r="J92" s="169" t="s">
        <v>88</v>
      </c>
      <c r="K92" s="168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70" t="s">
        <v>89</v>
      </c>
      <c r="D94" s="37"/>
      <c r="E94" s="37"/>
      <c r="F94" s="37"/>
      <c r="G94" s="37"/>
      <c r="H94" s="37"/>
      <c r="I94" s="37"/>
      <c r="J94" s="107">
        <f>J137</f>
        <v>0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90</v>
      </c>
    </row>
    <row r="95" s="9" customFormat="1" ht="24.96" customHeight="1">
      <c r="A95" s="9"/>
      <c r="B95" s="171"/>
      <c r="C95" s="172"/>
      <c r="D95" s="173" t="s">
        <v>91</v>
      </c>
      <c r="E95" s="174"/>
      <c r="F95" s="174"/>
      <c r="G95" s="174"/>
      <c r="H95" s="174"/>
      <c r="I95" s="174"/>
      <c r="J95" s="175">
        <f>J138</f>
        <v>0</v>
      </c>
      <c r="K95" s="172"/>
      <c r="L95" s="176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7"/>
      <c r="C96" s="178"/>
      <c r="D96" s="179" t="s">
        <v>92</v>
      </c>
      <c r="E96" s="180"/>
      <c r="F96" s="180"/>
      <c r="G96" s="180"/>
      <c r="H96" s="180"/>
      <c r="I96" s="180"/>
      <c r="J96" s="181">
        <f>J139</f>
        <v>0</v>
      </c>
      <c r="K96" s="178"/>
      <c r="L96" s="182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7"/>
      <c r="C97" s="178"/>
      <c r="D97" s="179" t="s">
        <v>93</v>
      </c>
      <c r="E97" s="180"/>
      <c r="F97" s="180"/>
      <c r="G97" s="180"/>
      <c r="H97" s="180"/>
      <c r="I97" s="180"/>
      <c r="J97" s="181">
        <f>J142</f>
        <v>0</v>
      </c>
      <c r="K97" s="178"/>
      <c r="L97" s="182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7"/>
      <c r="C98" s="178"/>
      <c r="D98" s="179" t="s">
        <v>94</v>
      </c>
      <c r="E98" s="180"/>
      <c r="F98" s="180"/>
      <c r="G98" s="180"/>
      <c r="H98" s="180"/>
      <c r="I98" s="180"/>
      <c r="J98" s="181">
        <f>J150</f>
        <v>0</v>
      </c>
      <c r="K98" s="178"/>
      <c r="L98" s="18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7"/>
      <c r="C99" s="178"/>
      <c r="D99" s="179" t="s">
        <v>95</v>
      </c>
      <c r="E99" s="180"/>
      <c r="F99" s="180"/>
      <c r="G99" s="180"/>
      <c r="H99" s="180"/>
      <c r="I99" s="180"/>
      <c r="J99" s="181">
        <f>J157</f>
        <v>0</v>
      </c>
      <c r="K99" s="178"/>
      <c r="L99" s="18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1"/>
      <c r="C100" s="172"/>
      <c r="D100" s="173" t="s">
        <v>96</v>
      </c>
      <c r="E100" s="174"/>
      <c r="F100" s="174"/>
      <c r="G100" s="174"/>
      <c r="H100" s="174"/>
      <c r="I100" s="174"/>
      <c r="J100" s="175">
        <f>J159</f>
        <v>0</v>
      </c>
      <c r="K100" s="172"/>
      <c r="L100" s="17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77"/>
      <c r="C101" s="178"/>
      <c r="D101" s="179" t="s">
        <v>97</v>
      </c>
      <c r="E101" s="180"/>
      <c r="F101" s="180"/>
      <c r="G101" s="180"/>
      <c r="H101" s="180"/>
      <c r="I101" s="180"/>
      <c r="J101" s="181">
        <f>J160</f>
        <v>0</v>
      </c>
      <c r="K101" s="178"/>
      <c r="L101" s="18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7"/>
      <c r="C102" s="178"/>
      <c r="D102" s="179" t="s">
        <v>98</v>
      </c>
      <c r="E102" s="180"/>
      <c r="F102" s="180"/>
      <c r="G102" s="180"/>
      <c r="H102" s="180"/>
      <c r="I102" s="180"/>
      <c r="J102" s="181">
        <f>J167</f>
        <v>0</v>
      </c>
      <c r="K102" s="178"/>
      <c r="L102" s="18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7"/>
      <c r="C103" s="178"/>
      <c r="D103" s="179" t="s">
        <v>99</v>
      </c>
      <c r="E103" s="180"/>
      <c r="F103" s="180"/>
      <c r="G103" s="180"/>
      <c r="H103" s="180"/>
      <c r="I103" s="180"/>
      <c r="J103" s="181">
        <f>J188</f>
        <v>0</v>
      </c>
      <c r="K103" s="178"/>
      <c r="L103" s="18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7"/>
      <c r="C104" s="178"/>
      <c r="D104" s="179" t="s">
        <v>100</v>
      </c>
      <c r="E104" s="180"/>
      <c r="F104" s="180"/>
      <c r="G104" s="180"/>
      <c r="H104" s="180"/>
      <c r="I104" s="180"/>
      <c r="J104" s="181">
        <f>J191</f>
        <v>0</v>
      </c>
      <c r="K104" s="178"/>
      <c r="L104" s="18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7"/>
      <c r="C105" s="178"/>
      <c r="D105" s="179" t="s">
        <v>101</v>
      </c>
      <c r="E105" s="180"/>
      <c r="F105" s="180"/>
      <c r="G105" s="180"/>
      <c r="H105" s="180"/>
      <c r="I105" s="180"/>
      <c r="J105" s="181">
        <f>J200</f>
        <v>0</v>
      </c>
      <c r="K105" s="178"/>
      <c r="L105" s="18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7"/>
      <c r="C106" s="178"/>
      <c r="D106" s="179" t="s">
        <v>102</v>
      </c>
      <c r="E106" s="180"/>
      <c r="F106" s="180"/>
      <c r="G106" s="180"/>
      <c r="H106" s="180"/>
      <c r="I106" s="180"/>
      <c r="J106" s="181">
        <f>J202</f>
        <v>0</v>
      </c>
      <c r="K106" s="178"/>
      <c r="L106" s="18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7"/>
      <c r="C107" s="178"/>
      <c r="D107" s="179" t="s">
        <v>103</v>
      </c>
      <c r="E107" s="180"/>
      <c r="F107" s="180"/>
      <c r="G107" s="180"/>
      <c r="H107" s="180"/>
      <c r="I107" s="180"/>
      <c r="J107" s="181">
        <f>J217</f>
        <v>0</v>
      </c>
      <c r="K107" s="178"/>
      <c r="L107" s="18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7"/>
      <c r="C108" s="178"/>
      <c r="D108" s="179" t="s">
        <v>104</v>
      </c>
      <c r="E108" s="180"/>
      <c r="F108" s="180"/>
      <c r="G108" s="180"/>
      <c r="H108" s="180"/>
      <c r="I108" s="180"/>
      <c r="J108" s="181">
        <f>J219</f>
        <v>0</v>
      </c>
      <c r="K108" s="178"/>
      <c r="L108" s="18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7"/>
      <c r="C109" s="178"/>
      <c r="D109" s="179" t="s">
        <v>105</v>
      </c>
      <c r="E109" s="180"/>
      <c r="F109" s="180"/>
      <c r="G109" s="180"/>
      <c r="H109" s="180"/>
      <c r="I109" s="180"/>
      <c r="J109" s="181">
        <f>J233</f>
        <v>0</v>
      </c>
      <c r="K109" s="178"/>
      <c r="L109" s="18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9.28" customHeight="1">
      <c r="A112" s="35"/>
      <c r="B112" s="36"/>
      <c r="C112" s="170" t="s">
        <v>106</v>
      </c>
      <c r="D112" s="37"/>
      <c r="E112" s="37"/>
      <c r="F112" s="37"/>
      <c r="G112" s="37"/>
      <c r="H112" s="37"/>
      <c r="I112" s="37"/>
      <c r="J112" s="183">
        <f>ROUND(J113 + J114 + J115 + J116 + J117 + J118,2)</f>
        <v>0</v>
      </c>
      <c r="K112" s="37"/>
      <c r="L112" s="60"/>
      <c r="N112" s="184" t="s">
        <v>40</v>
      </c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8" customHeight="1">
      <c r="A113" s="35"/>
      <c r="B113" s="36"/>
      <c r="C113" s="37"/>
      <c r="D113" s="185" t="s">
        <v>107</v>
      </c>
      <c r="E113" s="186"/>
      <c r="F113" s="186"/>
      <c r="G113" s="37"/>
      <c r="H113" s="37"/>
      <c r="I113" s="37"/>
      <c r="J113" s="187">
        <v>0</v>
      </c>
      <c r="K113" s="37"/>
      <c r="L113" s="188"/>
      <c r="M113" s="189"/>
      <c r="N113" s="190" t="s">
        <v>42</v>
      </c>
      <c r="O113" s="189"/>
      <c r="P113" s="189"/>
      <c r="Q113" s="189"/>
      <c r="R113" s="189"/>
      <c r="S113" s="191"/>
      <c r="T113" s="191"/>
      <c r="U113" s="191"/>
      <c r="V113" s="191"/>
      <c r="W113" s="191"/>
      <c r="X113" s="191"/>
      <c r="Y113" s="191"/>
      <c r="Z113" s="191"/>
      <c r="AA113" s="191"/>
      <c r="AB113" s="191"/>
      <c r="AC113" s="191"/>
      <c r="AD113" s="191"/>
      <c r="AE113" s="191"/>
      <c r="AF113" s="189"/>
      <c r="AG113" s="189"/>
      <c r="AH113" s="189"/>
      <c r="AI113" s="189"/>
      <c r="AJ113" s="189"/>
      <c r="AK113" s="189"/>
      <c r="AL113" s="189"/>
      <c r="AM113" s="189"/>
      <c r="AN113" s="189"/>
      <c r="AO113" s="189"/>
      <c r="AP113" s="189"/>
      <c r="AQ113" s="189"/>
      <c r="AR113" s="189"/>
      <c r="AS113" s="189"/>
      <c r="AT113" s="189"/>
      <c r="AU113" s="189"/>
      <c r="AV113" s="189"/>
      <c r="AW113" s="189"/>
      <c r="AX113" s="189"/>
      <c r="AY113" s="192" t="s">
        <v>108</v>
      </c>
      <c r="AZ113" s="189"/>
      <c r="BA113" s="189"/>
      <c r="BB113" s="189"/>
      <c r="BC113" s="189"/>
      <c r="BD113" s="189"/>
      <c r="BE113" s="193">
        <f>IF(N113="základní",J113,0)</f>
        <v>0</v>
      </c>
      <c r="BF113" s="193">
        <f>IF(N113="snížená",J113,0)</f>
        <v>0</v>
      </c>
      <c r="BG113" s="193">
        <f>IF(N113="zákl. přenesená",J113,0)</f>
        <v>0</v>
      </c>
      <c r="BH113" s="193">
        <f>IF(N113="sníž. přenesená",J113,0)</f>
        <v>0</v>
      </c>
      <c r="BI113" s="193">
        <f>IF(N113="nulová",J113,0)</f>
        <v>0</v>
      </c>
      <c r="BJ113" s="192" t="s">
        <v>109</v>
      </c>
      <c r="BK113" s="189"/>
      <c r="BL113" s="189"/>
      <c r="BM113" s="189"/>
    </row>
    <row r="114" s="2" customFormat="1" ht="18" customHeight="1">
      <c r="A114" s="35"/>
      <c r="B114" s="36"/>
      <c r="C114" s="37"/>
      <c r="D114" s="185" t="s">
        <v>110</v>
      </c>
      <c r="E114" s="186"/>
      <c r="F114" s="186"/>
      <c r="G114" s="37"/>
      <c r="H114" s="37"/>
      <c r="I114" s="37"/>
      <c r="J114" s="187">
        <v>0</v>
      </c>
      <c r="K114" s="37"/>
      <c r="L114" s="188"/>
      <c r="M114" s="189"/>
      <c r="N114" s="190" t="s">
        <v>42</v>
      </c>
      <c r="O114" s="189"/>
      <c r="P114" s="189"/>
      <c r="Q114" s="189"/>
      <c r="R114" s="189"/>
      <c r="S114" s="191"/>
      <c r="T114" s="191"/>
      <c r="U114" s="191"/>
      <c r="V114" s="191"/>
      <c r="W114" s="191"/>
      <c r="X114" s="191"/>
      <c r="Y114" s="191"/>
      <c r="Z114" s="191"/>
      <c r="AA114" s="191"/>
      <c r="AB114" s="191"/>
      <c r="AC114" s="191"/>
      <c r="AD114" s="191"/>
      <c r="AE114" s="191"/>
      <c r="AF114" s="189"/>
      <c r="AG114" s="189"/>
      <c r="AH114" s="189"/>
      <c r="AI114" s="189"/>
      <c r="AJ114" s="189"/>
      <c r="AK114" s="189"/>
      <c r="AL114" s="189"/>
      <c r="AM114" s="189"/>
      <c r="AN114" s="189"/>
      <c r="AO114" s="189"/>
      <c r="AP114" s="189"/>
      <c r="AQ114" s="189"/>
      <c r="AR114" s="189"/>
      <c r="AS114" s="189"/>
      <c r="AT114" s="189"/>
      <c r="AU114" s="189"/>
      <c r="AV114" s="189"/>
      <c r="AW114" s="189"/>
      <c r="AX114" s="189"/>
      <c r="AY114" s="192" t="s">
        <v>108</v>
      </c>
      <c r="AZ114" s="189"/>
      <c r="BA114" s="189"/>
      <c r="BB114" s="189"/>
      <c r="BC114" s="189"/>
      <c r="BD114" s="189"/>
      <c r="BE114" s="193">
        <f>IF(N114="základní",J114,0)</f>
        <v>0</v>
      </c>
      <c r="BF114" s="193">
        <f>IF(N114="snížená",J114,0)</f>
        <v>0</v>
      </c>
      <c r="BG114" s="193">
        <f>IF(N114="zákl. přenesená",J114,0)</f>
        <v>0</v>
      </c>
      <c r="BH114" s="193">
        <f>IF(N114="sníž. přenesená",J114,0)</f>
        <v>0</v>
      </c>
      <c r="BI114" s="193">
        <f>IF(N114="nulová",J114,0)</f>
        <v>0</v>
      </c>
      <c r="BJ114" s="192" t="s">
        <v>109</v>
      </c>
      <c r="BK114" s="189"/>
      <c r="BL114" s="189"/>
      <c r="BM114" s="189"/>
    </row>
    <row r="115" s="2" customFormat="1" ht="18" customHeight="1">
      <c r="A115" s="35"/>
      <c r="B115" s="36"/>
      <c r="C115" s="37"/>
      <c r="D115" s="185" t="s">
        <v>111</v>
      </c>
      <c r="E115" s="186"/>
      <c r="F115" s="186"/>
      <c r="G115" s="37"/>
      <c r="H115" s="37"/>
      <c r="I115" s="37"/>
      <c r="J115" s="187">
        <v>0</v>
      </c>
      <c r="K115" s="37"/>
      <c r="L115" s="188"/>
      <c r="M115" s="189"/>
      <c r="N115" s="190" t="s">
        <v>42</v>
      </c>
      <c r="O115" s="189"/>
      <c r="P115" s="189"/>
      <c r="Q115" s="189"/>
      <c r="R115" s="189"/>
      <c r="S115" s="191"/>
      <c r="T115" s="191"/>
      <c r="U115" s="191"/>
      <c r="V115" s="191"/>
      <c r="W115" s="191"/>
      <c r="X115" s="191"/>
      <c r="Y115" s="191"/>
      <c r="Z115" s="191"/>
      <c r="AA115" s="191"/>
      <c r="AB115" s="191"/>
      <c r="AC115" s="191"/>
      <c r="AD115" s="191"/>
      <c r="AE115" s="191"/>
      <c r="AF115" s="189"/>
      <c r="AG115" s="189"/>
      <c r="AH115" s="189"/>
      <c r="AI115" s="189"/>
      <c r="AJ115" s="189"/>
      <c r="AK115" s="189"/>
      <c r="AL115" s="189"/>
      <c r="AM115" s="189"/>
      <c r="AN115" s="189"/>
      <c r="AO115" s="189"/>
      <c r="AP115" s="189"/>
      <c r="AQ115" s="189"/>
      <c r="AR115" s="189"/>
      <c r="AS115" s="189"/>
      <c r="AT115" s="189"/>
      <c r="AU115" s="189"/>
      <c r="AV115" s="189"/>
      <c r="AW115" s="189"/>
      <c r="AX115" s="189"/>
      <c r="AY115" s="192" t="s">
        <v>108</v>
      </c>
      <c r="AZ115" s="189"/>
      <c r="BA115" s="189"/>
      <c r="BB115" s="189"/>
      <c r="BC115" s="189"/>
      <c r="BD115" s="189"/>
      <c r="BE115" s="193">
        <f>IF(N115="základní",J115,0)</f>
        <v>0</v>
      </c>
      <c r="BF115" s="193">
        <f>IF(N115="snížená",J115,0)</f>
        <v>0</v>
      </c>
      <c r="BG115" s="193">
        <f>IF(N115="zákl. přenesená",J115,0)</f>
        <v>0</v>
      </c>
      <c r="BH115" s="193">
        <f>IF(N115="sníž. přenesená",J115,0)</f>
        <v>0</v>
      </c>
      <c r="BI115" s="193">
        <f>IF(N115="nulová",J115,0)</f>
        <v>0</v>
      </c>
      <c r="BJ115" s="192" t="s">
        <v>109</v>
      </c>
      <c r="BK115" s="189"/>
      <c r="BL115" s="189"/>
      <c r="BM115" s="189"/>
    </row>
    <row r="116" s="2" customFormat="1" ht="18" customHeight="1">
      <c r="A116" s="35"/>
      <c r="B116" s="36"/>
      <c r="C116" s="37"/>
      <c r="D116" s="185" t="s">
        <v>112</v>
      </c>
      <c r="E116" s="186"/>
      <c r="F116" s="186"/>
      <c r="G116" s="37"/>
      <c r="H116" s="37"/>
      <c r="I116" s="37"/>
      <c r="J116" s="187">
        <v>0</v>
      </c>
      <c r="K116" s="37"/>
      <c r="L116" s="188"/>
      <c r="M116" s="189"/>
      <c r="N116" s="190" t="s">
        <v>42</v>
      </c>
      <c r="O116" s="189"/>
      <c r="P116" s="189"/>
      <c r="Q116" s="189"/>
      <c r="R116" s="189"/>
      <c r="S116" s="191"/>
      <c r="T116" s="191"/>
      <c r="U116" s="191"/>
      <c r="V116" s="191"/>
      <c r="W116" s="191"/>
      <c r="X116" s="191"/>
      <c r="Y116" s="191"/>
      <c r="Z116" s="191"/>
      <c r="AA116" s="191"/>
      <c r="AB116" s="191"/>
      <c r="AC116" s="191"/>
      <c r="AD116" s="191"/>
      <c r="AE116" s="191"/>
      <c r="AF116" s="189"/>
      <c r="AG116" s="189"/>
      <c r="AH116" s="189"/>
      <c r="AI116" s="189"/>
      <c r="AJ116" s="189"/>
      <c r="AK116" s="189"/>
      <c r="AL116" s="189"/>
      <c r="AM116" s="189"/>
      <c r="AN116" s="189"/>
      <c r="AO116" s="189"/>
      <c r="AP116" s="189"/>
      <c r="AQ116" s="189"/>
      <c r="AR116" s="189"/>
      <c r="AS116" s="189"/>
      <c r="AT116" s="189"/>
      <c r="AU116" s="189"/>
      <c r="AV116" s="189"/>
      <c r="AW116" s="189"/>
      <c r="AX116" s="189"/>
      <c r="AY116" s="192" t="s">
        <v>108</v>
      </c>
      <c r="AZ116" s="189"/>
      <c r="BA116" s="189"/>
      <c r="BB116" s="189"/>
      <c r="BC116" s="189"/>
      <c r="BD116" s="189"/>
      <c r="BE116" s="193">
        <f>IF(N116="základní",J116,0)</f>
        <v>0</v>
      </c>
      <c r="BF116" s="193">
        <f>IF(N116="snížená",J116,0)</f>
        <v>0</v>
      </c>
      <c r="BG116" s="193">
        <f>IF(N116="zákl. přenesená",J116,0)</f>
        <v>0</v>
      </c>
      <c r="BH116" s="193">
        <f>IF(N116="sníž. přenesená",J116,0)</f>
        <v>0</v>
      </c>
      <c r="BI116" s="193">
        <f>IF(N116="nulová",J116,0)</f>
        <v>0</v>
      </c>
      <c r="BJ116" s="192" t="s">
        <v>109</v>
      </c>
      <c r="BK116" s="189"/>
      <c r="BL116" s="189"/>
      <c r="BM116" s="189"/>
    </row>
    <row r="117" s="2" customFormat="1" ht="18" customHeight="1">
      <c r="A117" s="35"/>
      <c r="B117" s="36"/>
      <c r="C117" s="37"/>
      <c r="D117" s="185" t="s">
        <v>113</v>
      </c>
      <c r="E117" s="186"/>
      <c r="F117" s="186"/>
      <c r="G117" s="37"/>
      <c r="H117" s="37"/>
      <c r="I117" s="37"/>
      <c r="J117" s="187">
        <v>0</v>
      </c>
      <c r="K117" s="37"/>
      <c r="L117" s="188"/>
      <c r="M117" s="189"/>
      <c r="N117" s="190" t="s">
        <v>42</v>
      </c>
      <c r="O117" s="189"/>
      <c r="P117" s="189"/>
      <c r="Q117" s="189"/>
      <c r="R117" s="189"/>
      <c r="S117" s="191"/>
      <c r="T117" s="191"/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  <c r="AF117" s="189"/>
      <c r="AG117" s="189"/>
      <c r="AH117" s="189"/>
      <c r="AI117" s="189"/>
      <c r="AJ117" s="189"/>
      <c r="AK117" s="189"/>
      <c r="AL117" s="189"/>
      <c r="AM117" s="189"/>
      <c r="AN117" s="189"/>
      <c r="AO117" s="189"/>
      <c r="AP117" s="189"/>
      <c r="AQ117" s="189"/>
      <c r="AR117" s="189"/>
      <c r="AS117" s="189"/>
      <c r="AT117" s="189"/>
      <c r="AU117" s="189"/>
      <c r="AV117" s="189"/>
      <c r="AW117" s="189"/>
      <c r="AX117" s="189"/>
      <c r="AY117" s="192" t="s">
        <v>108</v>
      </c>
      <c r="AZ117" s="189"/>
      <c r="BA117" s="189"/>
      <c r="BB117" s="189"/>
      <c r="BC117" s="189"/>
      <c r="BD117" s="189"/>
      <c r="BE117" s="193">
        <f>IF(N117="základní",J117,0)</f>
        <v>0</v>
      </c>
      <c r="BF117" s="193">
        <f>IF(N117="snížená",J117,0)</f>
        <v>0</v>
      </c>
      <c r="BG117" s="193">
        <f>IF(N117="zákl. přenesená",J117,0)</f>
        <v>0</v>
      </c>
      <c r="BH117" s="193">
        <f>IF(N117="sníž. přenesená",J117,0)</f>
        <v>0</v>
      </c>
      <c r="BI117" s="193">
        <f>IF(N117="nulová",J117,0)</f>
        <v>0</v>
      </c>
      <c r="BJ117" s="192" t="s">
        <v>109</v>
      </c>
      <c r="BK117" s="189"/>
      <c r="BL117" s="189"/>
      <c r="BM117" s="189"/>
    </row>
    <row r="118" s="2" customFormat="1" ht="18" customHeight="1">
      <c r="A118" s="35"/>
      <c r="B118" s="36"/>
      <c r="C118" s="37"/>
      <c r="D118" s="186" t="s">
        <v>114</v>
      </c>
      <c r="E118" s="37"/>
      <c r="F118" s="37"/>
      <c r="G118" s="37"/>
      <c r="H118" s="37"/>
      <c r="I118" s="37"/>
      <c r="J118" s="187">
        <f>ROUND(J28*T118,2)</f>
        <v>0</v>
      </c>
      <c r="K118" s="37"/>
      <c r="L118" s="188"/>
      <c r="M118" s="189"/>
      <c r="N118" s="190" t="s">
        <v>42</v>
      </c>
      <c r="O118" s="189"/>
      <c r="P118" s="189"/>
      <c r="Q118" s="189"/>
      <c r="R118" s="189"/>
      <c r="S118" s="191"/>
      <c r="T118" s="191"/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  <c r="AF118" s="189"/>
      <c r="AG118" s="189"/>
      <c r="AH118" s="189"/>
      <c r="AI118" s="189"/>
      <c r="AJ118" s="189"/>
      <c r="AK118" s="189"/>
      <c r="AL118" s="189"/>
      <c r="AM118" s="189"/>
      <c r="AN118" s="189"/>
      <c r="AO118" s="189"/>
      <c r="AP118" s="189"/>
      <c r="AQ118" s="189"/>
      <c r="AR118" s="189"/>
      <c r="AS118" s="189"/>
      <c r="AT118" s="189"/>
      <c r="AU118" s="189"/>
      <c r="AV118" s="189"/>
      <c r="AW118" s="189"/>
      <c r="AX118" s="189"/>
      <c r="AY118" s="192" t="s">
        <v>115</v>
      </c>
      <c r="AZ118" s="189"/>
      <c r="BA118" s="189"/>
      <c r="BB118" s="189"/>
      <c r="BC118" s="189"/>
      <c r="BD118" s="189"/>
      <c r="BE118" s="193">
        <f>IF(N118="základní",J118,0)</f>
        <v>0</v>
      </c>
      <c r="BF118" s="193">
        <f>IF(N118="snížená",J118,0)</f>
        <v>0</v>
      </c>
      <c r="BG118" s="193">
        <f>IF(N118="zákl. přenesená",J118,0)</f>
        <v>0</v>
      </c>
      <c r="BH118" s="193">
        <f>IF(N118="sníž. přenesená",J118,0)</f>
        <v>0</v>
      </c>
      <c r="BI118" s="193">
        <f>IF(N118="nulová",J118,0)</f>
        <v>0</v>
      </c>
      <c r="BJ118" s="192" t="s">
        <v>109</v>
      </c>
      <c r="BK118" s="189"/>
      <c r="BL118" s="189"/>
      <c r="BM118" s="189"/>
    </row>
    <row r="119" s="2" customForma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29.28" customHeight="1">
      <c r="A120" s="35"/>
      <c r="B120" s="36"/>
      <c r="C120" s="194" t="s">
        <v>116</v>
      </c>
      <c r="D120" s="168"/>
      <c r="E120" s="168"/>
      <c r="F120" s="168"/>
      <c r="G120" s="168"/>
      <c r="H120" s="168"/>
      <c r="I120" s="168"/>
      <c r="J120" s="195">
        <f>ROUND(J94+J112,2)</f>
        <v>0</v>
      </c>
      <c r="K120" s="168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63"/>
      <c r="C121" s="64"/>
      <c r="D121" s="64"/>
      <c r="E121" s="64"/>
      <c r="F121" s="64"/>
      <c r="G121" s="64"/>
      <c r="H121" s="64"/>
      <c r="I121" s="64"/>
      <c r="J121" s="64"/>
      <c r="K121" s="64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5" s="2" customFormat="1" ht="6.96" customHeight="1">
      <c r="A125" s="35"/>
      <c r="B125" s="65"/>
      <c r="C125" s="66"/>
      <c r="D125" s="66"/>
      <c r="E125" s="66"/>
      <c r="F125" s="66"/>
      <c r="G125" s="66"/>
      <c r="H125" s="66"/>
      <c r="I125" s="66"/>
      <c r="J125" s="66"/>
      <c r="K125" s="66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24.96" customHeight="1">
      <c r="A126" s="35"/>
      <c r="B126" s="36"/>
      <c r="C126" s="20" t="s">
        <v>117</v>
      </c>
      <c r="D126" s="37"/>
      <c r="E126" s="37"/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6.96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2" customHeight="1">
      <c r="A128" s="35"/>
      <c r="B128" s="36"/>
      <c r="C128" s="29" t="s">
        <v>16</v>
      </c>
      <c r="D128" s="37"/>
      <c r="E128" s="37"/>
      <c r="F128" s="37"/>
      <c r="G128" s="37"/>
      <c r="H128" s="37"/>
      <c r="I128" s="37"/>
      <c r="J128" s="37"/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30" customHeight="1">
      <c r="A129" s="35"/>
      <c r="B129" s="36"/>
      <c r="C129" s="37"/>
      <c r="D129" s="37"/>
      <c r="E129" s="73" t="str">
        <f>E7</f>
        <v>Stavební úpravy bytové jednotky č. 12 ve 3.NP, Bínova č.p. 532</v>
      </c>
      <c r="F129" s="37"/>
      <c r="G129" s="37"/>
      <c r="H129" s="37"/>
      <c r="I129" s="37"/>
      <c r="J129" s="37"/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6.96" customHeight="1">
      <c r="A130" s="35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2" customHeight="1">
      <c r="A131" s="35"/>
      <c r="B131" s="36"/>
      <c r="C131" s="29" t="s">
        <v>20</v>
      </c>
      <c r="D131" s="37"/>
      <c r="E131" s="37"/>
      <c r="F131" s="24" t="str">
        <f>F10</f>
        <v>p.č. 527/27, k.ú. Střížkov</v>
      </c>
      <c r="G131" s="37"/>
      <c r="H131" s="37"/>
      <c r="I131" s="29" t="s">
        <v>22</v>
      </c>
      <c r="J131" s="76" t="str">
        <f>IF(J10="","",J10)</f>
        <v>17. 9. 2021</v>
      </c>
      <c r="K131" s="37"/>
      <c r="L131" s="60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2" customFormat="1" ht="6.96" customHeight="1">
      <c r="A132" s="35"/>
      <c r="B132" s="36"/>
      <c r="C132" s="37"/>
      <c r="D132" s="37"/>
      <c r="E132" s="37"/>
      <c r="F132" s="37"/>
      <c r="G132" s="37"/>
      <c r="H132" s="37"/>
      <c r="I132" s="37"/>
      <c r="J132" s="37"/>
      <c r="K132" s="37"/>
      <c r="L132" s="60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2" customFormat="1" ht="25.65" customHeight="1">
      <c r="A133" s="35"/>
      <c r="B133" s="36"/>
      <c r="C133" s="29" t="s">
        <v>24</v>
      </c>
      <c r="D133" s="37"/>
      <c r="E133" s="37"/>
      <c r="F133" s="24" t="str">
        <f>E13</f>
        <v>MČ Praha 8, Zenklova 1/35, Praha 8 - Libeň</v>
      </c>
      <c r="G133" s="37"/>
      <c r="H133" s="37"/>
      <c r="I133" s="29" t="s">
        <v>30</v>
      </c>
      <c r="J133" s="33" t="str">
        <f>E19</f>
        <v>Jakub Kepka, KFJ s.r.o.</v>
      </c>
      <c r="K133" s="37"/>
      <c r="L133" s="60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="2" customFormat="1" ht="15.15" customHeight="1">
      <c r="A134" s="35"/>
      <c r="B134" s="36"/>
      <c r="C134" s="29" t="s">
        <v>28</v>
      </c>
      <c r="D134" s="37"/>
      <c r="E134" s="37"/>
      <c r="F134" s="24" t="str">
        <f>IF(E16="","",E16)</f>
        <v>Vyplň údaj</v>
      </c>
      <c r="G134" s="37"/>
      <c r="H134" s="37"/>
      <c r="I134" s="29" t="s">
        <v>33</v>
      </c>
      <c r="J134" s="33" t="str">
        <f>E22</f>
        <v>KFJ s.r.o.</v>
      </c>
      <c r="K134" s="37"/>
      <c r="L134" s="60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="2" customFormat="1" ht="10.32" customHeight="1">
      <c r="A135" s="35"/>
      <c r="B135" s="36"/>
      <c r="C135" s="37"/>
      <c r="D135" s="37"/>
      <c r="E135" s="37"/>
      <c r="F135" s="37"/>
      <c r="G135" s="37"/>
      <c r="H135" s="37"/>
      <c r="I135" s="37"/>
      <c r="J135" s="37"/>
      <c r="K135" s="37"/>
      <c r="L135" s="60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="11" customFormat="1" ht="29.28" customHeight="1">
      <c r="A136" s="196"/>
      <c r="B136" s="197"/>
      <c r="C136" s="198" t="s">
        <v>118</v>
      </c>
      <c r="D136" s="199" t="s">
        <v>61</v>
      </c>
      <c r="E136" s="199" t="s">
        <v>57</v>
      </c>
      <c r="F136" s="199" t="s">
        <v>58</v>
      </c>
      <c r="G136" s="199" t="s">
        <v>119</v>
      </c>
      <c r="H136" s="199" t="s">
        <v>120</v>
      </c>
      <c r="I136" s="199" t="s">
        <v>121</v>
      </c>
      <c r="J136" s="200" t="s">
        <v>88</v>
      </c>
      <c r="K136" s="201" t="s">
        <v>122</v>
      </c>
      <c r="L136" s="202"/>
      <c r="M136" s="97" t="s">
        <v>1</v>
      </c>
      <c r="N136" s="98" t="s">
        <v>40</v>
      </c>
      <c r="O136" s="98" t="s">
        <v>123</v>
      </c>
      <c r="P136" s="98" t="s">
        <v>124</v>
      </c>
      <c r="Q136" s="98" t="s">
        <v>125</v>
      </c>
      <c r="R136" s="98" t="s">
        <v>126</v>
      </c>
      <c r="S136" s="98" t="s">
        <v>127</v>
      </c>
      <c r="T136" s="99" t="s">
        <v>128</v>
      </c>
      <c r="U136" s="196"/>
      <c r="V136" s="196"/>
      <c r="W136" s="196"/>
      <c r="X136" s="196"/>
      <c r="Y136" s="196"/>
      <c r="Z136" s="196"/>
      <c r="AA136" s="196"/>
      <c r="AB136" s="196"/>
      <c r="AC136" s="196"/>
      <c r="AD136" s="196"/>
      <c r="AE136" s="196"/>
    </row>
    <row r="137" s="2" customFormat="1" ht="22.8" customHeight="1">
      <c r="A137" s="35"/>
      <c r="B137" s="36"/>
      <c r="C137" s="104" t="s">
        <v>129</v>
      </c>
      <c r="D137" s="37"/>
      <c r="E137" s="37"/>
      <c r="F137" s="37"/>
      <c r="G137" s="37"/>
      <c r="H137" s="37"/>
      <c r="I137" s="37"/>
      <c r="J137" s="203">
        <f>BK137</f>
        <v>0</v>
      </c>
      <c r="K137" s="37"/>
      <c r="L137" s="41"/>
      <c r="M137" s="100"/>
      <c r="N137" s="204"/>
      <c r="O137" s="101"/>
      <c r="P137" s="205">
        <f>P138+P159</f>
        <v>0</v>
      </c>
      <c r="Q137" s="101"/>
      <c r="R137" s="205">
        <f>R138+R159</f>
        <v>1.6423086690249997</v>
      </c>
      <c r="S137" s="101"/>
      <c r="T137" s="206">
        <f>T138+T159</f>
        <v>0.084400900000000001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75</v>
      </c>
      <c r="AU137" s="14" t="s">
        <v>90</v>
      </c>
      <c r="BK137" s="207">
        <f>BK138+BK159</f>
        <v>0</v>
      </c>
    </row>
    <row r="138" s="12" customFormat="1" ht="25.92" customHeight="1">
      <c r="A138" s="12"/>
      <c r="B138" s="208"/>
      <c r="C138" s="209"/>
      <c r="D138" s="210" t="s">
        <v>75</v>
      </c>
      <c r="E138" s="211" t="s">
        <v>130</v>
      </c>
      <c r="F138" s="211" t="s">
        <v>131</v>
      </c>
      <c r="G138" s="209"/>
      <c r="H138" s="209"/>
      <c r="I138" s="212"/>
      <c r="J138" s="213">
        <f>BK138</f>
        <v>0</v>
      </c>
      <c r="K138" s="209"/>
      <c r="L138" s="214"/>
      <c r="M138" s="215"/>
      <c r="N138" s="216"/>
      <c r="O138" s="216"/>
      <c r="P138" s="217">
        <f>P139+P142+P150+P157</f>
        <v>0</v>
      </c>
      <c r="Q138" s="216"/>
      <c r="R138" s="217">
        <f>R139+R142+R150+R157</f>
        <v>0.71083059999999987</v>
      </c>
      <c r="S138" s="216"/>
      <c r="T138" s="218">
        <f>T139+T142+T150+T157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9" t="s">
        <v>81</v>
      </c>
      <c r="AT138" s="220" t="s">
        <v>75</v>
      </c>
      <c r="AU138" s="220" t="s">
        <v>76</v>
      </c>
      <c r="AY138" s="219" t="s">
        <v>132</v>
      </c>
      <c r="BK138" s="221">
        <f>BK139+BK142+BK150+BK157</f>
        <v>0</v>
      </c>
    </row>
    <row r="139" s="12" customFormat="1" ht="22.8" customHeight="1">
      <c r="A139" s="12"/>
      <c r="B139" s="208"/>
      <c r="C139" s="209"/>
      <c r="D139" s="210" t="s">
        <v>75</v>
      </c>
      <c r="E139" s="222" t="s">
        <v>133</v>
      </c>
      <c r="F139" s="222" t="s">
        <v>134</v>
      </c>
      <c r="G139" s="209"/>
      <c r="H139" s="209"/>
      <c r="I139" s="212"/>
      <c r="J139" s="223">
        <f>BK139</f>
        <v>0</v>
      </c>
      <c r="K139" s="209"/>
      <c r="L139" s="214"/>
      <c r="M139" s="215"/>
      <c r="N139" s="216"/>
      <c r="O139" s="216"/>
      <c r="P139" s="217">
        <f>SUM(P140:P141)</f>
        <v>0</v>
      </c>
      <c r="Q139" s="216"/>
      <c r="R139" s="217">
        <f>SUM(R140:R141)</f>
        <v>0.70525679999999991</v>
      </c>
      <c r="S139" s="216"/>
      <c r="T139" s="218">
        <f>SUM(T140:T141)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9" t="s">
        <v>81</v>
      </c>
      <c r="AT139" s="220" t="s">
        <v>75</v>
      </c>
      <c r="AU139" s="220" t="s">
        <v>81</v>
      </c>
      <c r="AY139" s="219" t="s">
        <v>132</v>
      </c>
      <c r="BK139" s="221">
        <f>SUM(BK140:BK141)</f>
        <v>0</v>
      </c>
    </row>
    <row r="140" s="2" customFormat="1" ht="24.15" customHeight="1">
      <c r="A140" s="35"/>
      <c r="B140" s="36"/>
      <c r="C140" s="224" t="s">
        <v>81</v>
      </c>
      <c r="D140" s="224" t="s">
        <v>135</v>
      </c>
      <c r="E140" s="225" t="s">
        <v>136</v>
      </c>
      <c r="F140" s="226" t="s">
        <v>137</v>
      </c>
      <c r="G140" s="227" t="s">
        <v>138</v>
      </c>
      <c r="H140" s="228">
        <v>29.699999999999999</v>
      </c>
      <c r="I140" s="229"/>
      <c r="J140" s="230">
        <f>ROUND(I140*H140,2)</f>
        <v>0</v>
      </c>
      <c r="K140" s="231"/>
      <c r="L140" s="41"/>
      <c r="M140" s="232" t="s">
        <v>1</v>
      </c>
      <c r="N140" s="233" t="s">
        <v>42</v>
      </c>
      <c r="O140" s="88"/>
      <c r="P140" s="234">
        <f>O140*H140</f>
        <v>0</v>
      </c>
      <c r="Q140" s="234">
        <v>0.0057999999999999996</v>
      </c>
      <c r="R140" s="234">
        <f>Q140*H140</f>
        <v>0.17226</v>
      </c>
      <c r="S140" s="234">
        <v>0</v>
      </c>
      <c r="T140" s="23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6" t="s">
        <v>139</v>
      </c>
      <c r="AT140" s="236" t="s">
        <v>135</v>
      </c>
      <c r="AU140" s="236" t="s">
        <v>109</v>
      </c>
      <c r="AY140" s="14" t="s">
        <v>132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4" t="s">
        <v>109</v>
      </c>
      <c r="BK140" s="237">
        <f>ROUND(I140*H140,2)</f>
        <v>0</v>
      </c>
      <c r="BL140" s="14" t="s">
        <v>139</v>
      </c>
      <c r="BM140" s="236" t="s">
        <v>140</v>
      </c>
    </row>
    <row r="141" s="2" customFormat="1" ht="24.15" customHeight="1">
      <c r="A141" s="35"/>
      <c r="B141" s="36"/>
      <c r="C141" s="224" t="s">
        <v>109</v>
      </c>
      <c r="D141" s="224" t="s">
        <v>135</v>
      </c>
      <c r="E141" s="225" t="s">
        <v>141</v>
      </c>
      <c r="F141" s="226" t="s">
        <v>142</v>
      </c>
      <c r="G141" s="227" t="s">
        <v>138</v>
      </c>
      <c r="H141" s="228">
        <v>91.896000000000001</v>
      </c>
      <c r="I141" s="229"/>
      <c r="J141" s="230">
        <f>ROUND(I141*H141,2)</f>
        <v>0</v>
      </c>
      <c r="K141" s="231"/>
      <c r="L141" s="41"/>
      <c r="M141" s="232" t="s">
        <v>1</v>
      </c>
      <c r="N141" s="233" t="s">
        <v>42</v>
      </c>
      <c r="O141" s="88"/>
      <c r="P141" s="234">
        <f>O141*H141</f>
        <v>0</v>
      </c>
      <c r="Q141" s="234">
        <v>0.0057999999999999996</v>
      </c>
      <c r="R141" s="234">
        <f>Q141*H141</f>
        <v>0.53299679999999994</v>
      </c>
      <c r="S141" s="234">
        <v>0</v>
      </c>
      <c r="T141" s="23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6" t="s">
        <v>139</v>
      </c>
      <c r="AT141" s="236" t="s">
        <v>135</v>
      </c>
      <c r="AU141" s="236" t="s">
        <v>109</v>
      </c>
      <c r="AY141" s="14" t="s">
        <v>132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4" t="s">
        <v>109</v>
      </c>
      <c r="BK141" s="237">
        <f>ROUND(I141*H141,2)</f>
        <v>0</v>
      </c>
      <c r="BL141" s="14" t="s">
        <v>139</v>
      </c>
      <c r="BM141" s="236" t="s">
        <v>143</v>
      </c>
    </row>
    <row r="142" s="12" customFormat="1" ht="22.8" customHeight="1">
      <c r="A142" s="12"/>
      <c r="B142" s="208"/>
      <c r="C142" s="209"/>
      <c r="D142" s="210" t="s">
        <v>75</v>
      </c>
      <c r="E142" s="222" t="s">
        <v>144</v>
      </c>
      <c r="F142" s="222" t="s">
        <v>145</v>
      </c>
      <c r="G142" s="209"/>
      <c r="H142" s="209"/>
      <c r="I142" s="212"/>
      <c r="J142" s="223">
        <f>BK142</f>
        <v>0</v>
      </c>
      <c r="K142" s="209"/>
      <c r="L142" s="214"/>
      <c r="M142" s="215"/>
      <c r="N142" s="216"/>
      <c r="O142" s="216"/>
      <c r="P142" s="217">
        <f>SUM(P143:P149)</f>
        <v>0</v>
      </c>
      <c r="Q142" s="216"/>
      <c r="R142" s="217">
        <f>SUM(R143:R149)</f>
        <v>0.0055737999999999985</v>
      </c>
      <c r="S142" s="216"/>
      <c r="T142" s="218">
        <f>SUM(T143:T149)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9" t="s">
        <v>81</v>
      </c>
      <c r="AT142" s="220" t="s">
        <v>75</v>
      </c>
      <c r="AU142" s="220" t="s">
        <v>81</v>
      </c>
      <c r="AY142" s="219" t="s">
        <v>132</v>
      </c>
      <c r="BK142" s="221">
        <f>SUM(BK143:BK149)</f>
        <v>0</v>
      </c>
    </row>
    <row r="143" s="2" customFormat="1" ht="33" customHeight="1">
      <c r="A143" s="35"/>
      <c r="B143" s="36"/>
      <c r="C143" s="224" t="s">
        <v>146</v>
      </c>
      <c r="D143" s="224" t="s">
        <v>135</v>
      </c>
      <c r="E143" s="225" t="s">
        <v>147</v>
      </c>
      <c r="F143" s="226" t="s">
        <v>148</v>
      </c>
      <c r="G143" s="227" t="s">
        <v>138</v>
      </c>
      <c r="H143" s="228">
        <v>29.699999999999999</v>
      </c>
      <c r="I143" s="229"/>
      <c r="J143" s="230">
        <f>ROUND(I143*H143,2)</f>
        <v>0</v>
      </c>
      <c r="K143" s="231"/>
      <c r="L143" s="41"/>
      <c r="M143" s="232" t="s">
        <v>1</v>
      </c>
      <c r="N143" s="233" t="s">
        <v>42</v>
      </c>
      <c r="O143" s="88"/>
      <c r="P143" s="234">
        <f>O143*H143</f>
        <v>0</v>
      </c>
      <c r="Q143" s="234">
        <v>0.00012999999999999999</v>
      </c>
      <c r="R143" s="234">
        <f>Q143*H143</f>
        <v>0.0038609999999999994</v>
      </c>
      <c r="S143" s="234">
        <v>0</v>
      </c>
      <c r="T143" s="23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6" t="s">
        <v>139</v>
      </c>
      <c r="AT143" s="236" t="s">
        <v>135</v>
      </c>
      <c r="AU143" s="236" t="s">
        <v>109</v>
      </c>
      <c r="AY143" s="14" t="s">
        <v>132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4" t="s">
        <v>109</v>
      </c>
      <c r="BK143" s="237">
        <f>ROUND(I143*H143,2)</f>
        <v>0</v>
      </c>
      <c r="BL143" s="14" t="s">
        <v>139</v>
      </c>
      <c r="BM143" s="236" t="s">
        <v>149</v>
      </c>
    </row>
    <row r="144" s="2" customFormat="1" ht="24.15" customHeight="1">
      <c r="A144" s="35"/>
      <c r="B144" s="36"/>
      <c r="C144" s="224" t="s">
        <v>139</v>
      </c>
      <c r="D144" s="224" t="s">
        <v>135</v>
      </c>
      <c r="E144" s="225" t="s">
        <v>150</v>
      </c>
      <c r="F144" s="226" t="s">
        <v>151</v>
      </c>
      <c r="G144" s="227" t="s">
        <v>138</v>
      </c>
      <c r="H144" s="228">
        <v>6</v>
      </c>
      <c r="I144" s="229"/>
      <c r="J144" s="230">
        <f>ROUND(I144*H144,2)</f>
        <v>0</v>
      </c>
      <c r="K144" s="231"/>
      <c r="L144" s="41"/>
      <c r="M144" s="232" t="s">
        <v>1</v>
      </c>
      <c r="N144" s="233" t="s">
        <v>42</v>
      </c>
      <c r="O144" s="88"/>
      <c r="P144" s="234">
        <f>O144*H144</f>
        <v>0</v>
      </c>
      <c r="Q144" s="234">
        <v>8.0499999999999992E-06</v>
      </c>
      <c r="R144" s="234">
        <f>Q144*H144</f>
        <v>4.8299999999999995E-05</v>
      </c>
      <c r="S144" s="234">
        <v>0</v>
      </c>
      <c r="T144" s="23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6" t="s">
        <v>139</v>
      </c>
      <c r="AT144" s="236" t="s">
        <v>135</v>
      </c>
      <c r="AU144" s="236" t="s">
        <v>109</v>
      </c>
      <c r="AY144" s="14" t="s">
        <v>132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4" t="s">
        <v>109</v>
      </c>
      <c r="BK144" s="237">
        <f>ROUND(I144*H144,2)</f>
        <v>0</v>
      </c>
      <c r="BL144" s="14" t="s">
        <v>139</v>
      </c>
      <c r="BM144" s="236" t="s">
        <v>152</v>
      </c>
    </row>
    <row r="145" s="2" customFormat="1" ht="24.15" customHeight="1">
      <c r="A145" s="35"/>
      <c r="B145" s="36"/>
      <c r="C145" s="224" t="s">
        <v>153</v>
      </c>
      <c r="D145" s="224" t="s">
        <v>135</v>
      </c>
      <c r="E145" s="225" t="s">
        <v>154</v>
      </c>
      <c r="F145" s="226" t="s">
        <v>155</v>
      </c>
      <c r="G145" s="227" t="s">
        <v>138</v>
      </c>
      <c r="H145" s="228">
        <v>29.699999999999999</v>
      </c>
      <c r="I145" s="229"/>
      <c r="J145" s="230">
        <f>ROUND(I145*H145,2)</f>
        <v>0</v>
      </c>
      <c r="K145" s="231"/>
      <c r="L145" s="41"/>
      <c r="M145" s="232" t="s">
        <v>1</v>
      </c>
      <c r="N145" s="233" t="s">
        <v>42</v>
      </c>
      <c r="O145" s="88"/>
      <c r="P145" s="234">
        <f>O145*H145</f>
        <v>0</v>
      </c>
      <c r="Q145" s="234">
        <v>3.4999999999999997E-05</v>
      </c>
      <c r="R145" s="234">
        <f>Q145*H145</f>
        <v>0.0010394999999999998</v>
      </c>
      <c r="S145" s="234">
        <v>0</v>
      </c>
      <c r="T145" s="23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6" t="s">
        <v>139</v>
      </c>
      <c r="AT145" s="236" t="s">
        <v>135</v>
      </c>
      <c r="AU145" s="236" t="s">
        <v>109</v>
      </c>
      <c r="AY145" s="14" t="s">
        <v>132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4" t="s">
        <v>109</v>
      </c>
      <c r="BK145" s="237">
        <f>ROUND(I145*H145,2)</f>
        <v>0</v>
      </c>
      <c r="BL145" s="14" t="s">
        <v>139</v>
      </c>
      <c r="BM145" s="236" t="s">
        <v>156</v>
      </c>
    </row>
    <row r="146" s="2" customFormat="1" ht="16.5" customHeight="1">
      <c r="A146" s="35"/>
      <c r="B146" s="36"/>
      <c r="C146" s="224" t="s">
        <v>133</v>
      </c>
      <c r="D146" s="224" t="s">
        <v>135</v>
      </c>
      <c r="E146" s="225" t="s">
        <v>157</v>
      </c>
      <c r="F146" s="226" t="s">
        <v>158</v>
      </c>
      <c r="G146" s="227" t="s">
        <v>138</v>
      </c>
      <c r="H146" s="228">
        <v>100</v>
      </c>
      <c r="I146" s="229"/>
      <c r="J146" s="230">
        <f>ROUND(I146*H146,2)</f>
        <v>0</v>
      </c>
      <c r="K146" s="231"/>
      <c r="L146" s="41"/>
      <c r="M146" s="232" t="s">
        <v>1</v>
      </c>
      <c r="N146" s="233" t="s">
        <v>42</v>
      </c>
      <c r="O146" s="88"/>
      <c r="P146" s="234">
        <f>O146*H146</f>
        <v>0</v>
      </c>
      <c r="Q146" s="234">
        <v>0</v>
      </c>
      <c r="R146" s="234">
        <f>Q146*H146</f>
        <v>0</v>
      </c>
      <c r="S146" s="234">
        <v>0</v>
      </c>
      <c r="T146" s="23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6" t="s">
        <v>139</v>
      </c>
      <c r="AT146" s="236" t="s">
        <v>135</v>
      </c>
      <c r="AU146" s="236" t="s">
        <v>109</v>
      </c>
      <c r="AY146" s="14" t="s">
        <v>132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4" t="s">
        <v>109</v>
      </c>
      <c r="BK146" s="237">
        <f>ROUND(I146*H146,2)</f>
        <v>0</v>
      </c>
      <c r="BL146" s="14" t="s">
        <v>139</v>
      </c>
      <c r="BM146" s="236" t="s">
        <v>159</v>
      </c>
    </row>
    <row r="147" s="2" customFormat="1">
      <c r="A147" s="35"/>
      <c r="B147" s="36"/>
      <c r="C147" s="37"/>
      <c r="D147" s="238" t="s">
        <v>160</v>
      </c>
      <c r="E147" s="37"/>
      <c r="F147" s="239" t="s">
        <v>161</v>
      </c>
      <c r="G147" s="37"/>
      <c r="H147" s="37"/>
      <c r="I147" s="191"/>
      <c r="J147" s="37"/>
      <c r="K147" s="37"/>
      <c r="L147" s="41"/>
      <c r="M147" s="240"/>
      <c r="N147" s="241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160</v>
      </c>
      <c r="AU147" s="14" t="s">
        <v>109</v>
      </c>
    </row>
    <row r="148" s="2" customFormat="1" ht="16.5" customHeight="1">
      <c r="A148" s="35"/>
      <c r="B148" s="36"/>
      <c r="C148" s="224" t="s">
        <v>162</v>
      </c>
      <c r="D148" s="224" t="s">
        <v>135</v>
      </c>
      <c r="E148" s="225" t="s">
        <v>163</v>
      </c>
      <c r="F148" s="226" t="s">
        <v>164</v>
      </c>
      <c r="G148" s="227" t="s">
        <v>138</v>
      </c>
      <c r="H148" s="228">
        <v>100</v>
      </c>
      <c r="I148" s="229"/>
      <c r="J148" s="230">
        <f>ROUND(I148*H148,2)</f>
        <v>0</v>
      </c>
      <c r="K148" s="231"/>
      <c r="L148" s="41"/>
      <c r="M148" s="232" t="s">
        <v>1</v>
      </c>
      <c r="N148" s="233" t="s">
        <v>42</v>
      </c>
      <c r="O148" s="88"/>
      <c r="P148" s="234">
        <f>O148*H148</f>
        <v>0</v>
      </c>
      <c r="Q148" s="234">
        <v>6.2500000000000003E-06</v>
      </c>
      <c r="R148" s="234">
        <f>Q148*H148</f>
        <v>0.00062500000000000001</v>
      </c>
      <c r="S148" s="234">
        <v>0</v>
      </c>
      <c r="T148" s="23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6" t="s">
        <v>139</v>
      </c>
      <c r="AT148" s="236" t="s">
        <v>135</v>
      </c>
      <c r="AU148" s="236" t="s">
        <v>109</v>
      </c>
      <c r="AY148" s="14" t="s">
        <v>132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4" t="s">
        <v>109</v>
      </c>
      <c r="BK148" s="237">
        <f>ROUND(I148*H148,2)</f>
        <v>0</v>
      </c>
      <c r="BL148" s="14" t="s">
        <v>139</v>
      </c>
      <c r="BM148" s="236" t="s">
        <v>165</v>
      </c>
    </row>
    <row r="149" s="2" customFormat="1">
      <c r="A149" s="35"/>
      <c r="B149" s="36"/>
      <c r="C149" s="37"/>
      <c r="D149" s="238" t="s">
        <v>160</v>
      </c>
      <c r="E149" s="37"/>
      <c r="F149" s="239" t="s">
        <v>161</v>
      </c>
      <c r="G149" s="37"/>
      <c r="H149" s="37"/>
      <c r="I149" s="191"/>
      <c r="J149" s="37"/>
      <c r="K149" s="37"/>
      <c r="L149" s="41"/>
      <c r="M149" s="240"/>
      <c r="N149" s="241"/>
      <c r="O149" s="88"/>
      <c r="P149" s="88"/>
      <c r="Q149" s="88"/>
      <c r="R149" s="88"/>
      <c r="S149" s="88"/>
      <c r="T149" s="89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160</v>
      </c>
      <c r="AU149" s="14" t="s">
        <v>109</v>
      </c>
    </row>
    <row r="150" s="12" customFormat="1" ht="22.8" customHeight="1">
      <c r="A150" s="12"/>
      <c r="B150" s="208"/>
      <c r="C150" s="209"/>
      <c r="D150" s="210" t="s">
        <v>75</v>
      </c>
      <c r="E150" s="222" t="s">
        <v>166</v>
      </c>
      <c r="F150" s="222" t="s">
        <v>167</v>
      </c>
      <c r="G150" s="209"/>
      <c r="H150" s="209"/>
      <c r="I150" s="212"/>
      <c r="J150" s="223">
        <f>BK150</f>
        <v>0</v>
      </c>
      <c r="K150" s="209"/>
      <c r="L150" s="214"/>
      <c r="M150" s="215"/>
      <c r="N150" s="216"/>
      <c r="O150" s="216"/>
      <c r="P150" s="217">
        <f>SUM(P151:P156)</f>
        <v>0</v>
      </c>
      <c r="Q150" s="216"/>
      <c r="R150" s="217">
        <f>SUM(R151:R156)</f>
        <v>0</v>
      </c>
      <c r="S150" s="216"/>
      <c r="T150" s="218">
        <f>SUM(T151:T156)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9" t="s">
        <v>81</v>
      </c>
      <c r="AT150" s="220" t="s">
        <v>75</v>
      </c>
      <c r="AU150" s="220" t="s">
        <v>81</v>
      </c>
      <c r="AY150" s="219" t="s">
        <v>132</v>
      </c>
      <c r="BK150" s="221">
        <f>SUM(BK151:BK156)</f>
        <v>0</v>
      </c>
    </row>
    <row r="151" s="2" customFormat="1" ht="16.5" customHeight="1">
      <c r="A151" s="35"/>
      <c r="B151" s="36"/>
      <c r="C151" s="224" t="s">
        <v>168</v>
      </c>
      <c r="D151" s="224" t="s">
        <v>135</v>
      </c>
      <c r="E151" s="225" t="s">
        <v>169</v>
      </c>
      <c r="F151" s="226" t="s">
        <v>170</v>
      </c>
      <c r="G151" s="227" t="s">
        <v>171</v>
      </c>
      <c r="H151" s="228">
        <v>0.084000000000000005</v>
      </c>
      <c r="I151" s="229"/>
      <c r="J151" s="230">
        <f>ROUND(I151*H151,2)</f>
        <v>0</v>
      </c>
      <c r="K151" s="231"/>
      <c r="L151" s="41"/>
      <c r="M151" s="232" t="s">
        <v>1</v>
      </c>
      <c r="N151" s="233" t="s">
        <v>42</v>
      </c>
      <c r="O151" s="88"/>
      <c r="P151" s="234">
        <f>O151*H151</f>
        <v>0</v>
      </c>
      <c r="Q151" s="234">
        <v>0</v>
      </c>
      <c r="R151" s="234">
        <f>Q151*H151</f>
        <v>0</v>
      </c>
      <c r="S151" s="234">
        <v>0</v>
      </c>
      <c r="T151" s="23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6" t="s">
        <v>139</v>
      </c>
      <c r="AT151" s="236" t="s">
        <v>135</v>
      </c>
      <c r="AU151" s="236" t="s">
        <v>109</v>
      </c>
      <c r="AY151" s="14" t="s">
        <v>132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4" t="s">
        <v>109</v>
      </c>
      <c r="BK151" s="237">
        <f>ROUND(I151*H151,2)</f>
        <v>0</v>
      </c>
      <c r="BL151" s="14" t="s">
        <v>139</v>
      </c>
      <c r="BM151" s="236" t="s">
        <v>172</v>
      </c>
    </row>
    <row r="152" s="2" customFormat="1" ht="24.15" customHeight="1">
      <c r="A152" s="35"/>
      <c r="B152" s="36"/>
      <c r="C152" s="224" t="s">
        <v>144</v>
      </c>
      <c r="D152" s="224" t="s">
        <v>135</v>
      </c>
      <c r="E152" s="225" t="s">
        <v>173</v>
      </c>
      <c r="F152" s="226" t="s">
        <v>174</v>
      </c>
      <c r="G152" s="227" t="s">
        <v>171</v>
      </c>
      <c r="H152" s="228">
        <v>0.084000000000000005</v>
      </c>
      <c r="I152" s="229"/>
      <c r="J152" s="230">
        <f>ROUND(I152*H152,2)</f>
        <v>0</v>
      </c>
      <c r="K152" s="231"/>
      <c r="L152" s="41"/>
      <c r="M152" s="232" t="s">
        <v>1</v>
      </c>
      <c r="N152" s="233" t="s">
        <v>42</v>
      </c>
      <c r="O152" s="88"/>
      <c r="P152" s="234">
        <f>O152*H152</f>
        <v>0</v>
      </c>
      <c r="Q152" s="234">
        <v>0</v>
      </c>
      <c r="R152" s="234">
        <f>Q152*H152</f>
        <v>0</v>
      </c>
      <c r="S152" s="234">
        <v>0</v>
      </c>
      <c r="T152" s="23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6" t="s">
        <v>139</v>
      </c>
      <c r="AT152" s="236" t="s">
        <v>135</v>
      </c>
      <c r="AU152" s="236" t="s">
        <v>109</v>
      </c>
      <c r="AY152" s="14" t="s">
        <v>132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4" t="s">
        <v>109</v>
      </c>
      <c r="BK152" s="237">
        <f>ROUND(I152*H152,2)</f>
        <v>0</v>
      </c>
      <c r="BL152" s="14" t="s">
        <v>139</v>
      </c>
      <c r="BM152" s="236" t="s">
        <v>175</v>
      </c>
    </row>
    <row r="153" s="2" customFormat="1" ht="24.15" customHeight="1">
      <c r="A153" s="35"/>
      <c r="B153" s="36"/>
      <c r="C153" s="224" t="s">
        <v>176</v>
      </c>
      <c r="D153" s="224" t="s">
        <v>135</v>
      </c>
      <c r="E153" s="225" t="s">
        <v>177</v>
      </c>
      <c r="F153" s="226" t="s">
        <v>178</v>
      </c>
      <c r="G153" s="227" t="s">
        <v>171</v>
      </c>
      <c r="H153" s="228">
        <v>0.084000000000000005</v>
      </c>
      <c r="I153" s="229"/>
      <c r="J153" s="230">
        <f>ROUND(I153*H153,2)</f>
        <v>0</v>
      </c>
      <c r="K153" s="231"/>
      <c r="L153" s="41"/>
      <c r="M153" s="232" t="s">
        <v>1</v>
      </c>
      <c r="N153" s="233" t="s">
        <v>42</v>
      </c>
      <c r="O153" s="88"/>
      <c r="P153" s="234">
        <f>O153*H153</f>
        <v>0</v>
      </c>
      <c r="Q153" s="234">
        <v>0</v>
      </c>
      <c r="R153" s="234">
        <f>Q153*H153</f>
        <v>0</v>
      </c>
      <c r="S153" s="234">
        <v>0</v>
      </c>
      <c r="T153" s="23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6" t="s">
        <v>139</v>
      </c>
      <c r="AT153" s="236" t="s">
        <v>135</v>
      </c>
      <c r="AU153" s="236" t="s">
        <v>109</v>
      </c>
      <c r="AY153" s="14" t="s">
        <v>132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4" t="s">
        <v>109</v>
      </c>
      <c r="BK153" s="237">
        <f>ROUND(I153*H153,2)</f>
        <v>0</v>
      </c>
      <c r="BL153" s="14" t="s">
        <v>139</v>
      </c>
      <c r="BM153" s="236" t="s">
        <v>179</v>
      </c>
    </row>
    <row r="154" s="2" customFormat="1" ht="24.15" customHeight="1">
      <c r="A154" s="35"/>
      <c r="B154" s="36"/>
      <c r="C154" s="224" t="s">
        <v>180</v>
      </c>
      <c r="D154" s="224" t="s">
        <v>135</v>
      </c>
      <c r="E154" s="225" t="s">
        <v>181</v>
      </c>
      <c r="F154" s="226" t="s">
        <v>182</v>
      </c>
      <c r="G154" s="227" t="s">
        <v>171</v>
      </c>
      <c r="H154" s="228">
        <v>2.4359999999999999</v>
      </c>
      <c r="I154" s="229"/>
      <c r="J154" s="230">
        <f>ROUND(I154*H154,2)</f>
        <v>0</v>
      </c>
      <c r="K154" s="231"/>
      <c r="L154" s="41"/>
      <c r="M154" s="232" t="s">
        <v>1</v>
      </c>
      <c r="N154" s="233" t="s">
        <v>42</v>
      </c>
      <c r="O154" s="88"/>
      <c r="P154" s="234">
        <f>O154*H154</f>
        <v>0</v>
      </c>
      <c r="Q154" s="234">
        <v>0</v>
      </c>
      <c r="R154" s="234">
        <f>Q154*H154</f>
        <v>0</v>
      </c>
      <c r="S154" s="234">
        <v>0</v>
      </c>
      <c r="T154" s="23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6" t="s">
        <v>139</v>
      </c>
      <c r="AT154" s="236" t="s">
        <v>135</v>
      </c>
      <c r="AU154" s="236" t="s">
        <v>109</v>
      </c>
      <c r="AY154" s="14" t="s">
        <v>132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4" t="s">
        <v>109</v>
      </c>
      <c r="BK154" s="237">
        <f>ROUND(I154*H154,2)</f>
        <v>0</v>
      </c>
      <c r="BL154" s="14" t="s">
        <v>139</v>
      </c>
      <c r="BM154" s="236" t="s">
        <v>183</v>
      </c>
    </row>
    <row r="155" s="2" customFormat="1">
      <c r="A155" s="35"/>
      <c r="B155" s="36"/>
      <c r="C155" s="37"/>
      <c r="D155" s="238" t="s">
        <v>160</v>
      </c>
      <c r="E155" s="37"/>
      <c r="F155" s="239" t="s">
        <v>184</v>
      </c>
      <c r="G155" s="37"/>
      <c r="H155" s="37"/>
      <c r="I155" s="191"/>
      <c r="J155" s="37"/>
      <c r="K155" s="37"/>
      <c r="L155" s="41"/>
      <c r="M155" s="240"/>
      <c r="N155" s="241"/>
      <c r="O155" s="88"/>
      <c r="P155" s="88"/>
      <c r="Q155" s="88"/>
      <c r="R155" s="88"/>
      <c r="S155" s="88"/>
      <c r="T155" s="89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160</v>
      </c>
      <c r="AU155" s="14" t="s">
        <v>109</v>
      </c>
    </row>
    <row r="156" s="2" customFormat="1" ht="33" customHeight="1">
      <c r="A156" s="35"/>
      <c r="B156" s="36"/>
      <c r="C156" s="224" t="s">
        <v>185</v>
      </c>
      <c r="D156" s="224" t="s">
        <v>135</v>
      </c>
      <c r="E156" s="225" t="s">
        <v>186</v>
      </c>
      <c r="F156" s="226" t="s">
        <v>187</v>
      </c>
      <c r="G156" s="227" t="s">
        <v>171</v>
      </c>
      <c r="H156" s="228">
        <v>0.084000000000000005</v>
      </c>
      <c r="I156" s="229"/>
      <c r="J156" s="230">
        <f>ROUND(I156*H156,2)</f>
        <v>0</v>
      </c>
      <c r="K156" s="231"/>
      <c r="L156" s="41"/>
      <c r="M156" s="232" t="s">
        <v>1</v>
      </c>
      <c r="N156" s="233" t="s">
        <v>42</v>
      </c>
      <c r="O156" s="88"/>
      <c r="P156" s="234">
        <f>O156*H156</f>
        <v>0</v>
      </c>
      <c r="Q156" s="234">
        <v>0</v>
      </c>
      <c r="R156" s="234">
        <f>Q156*H156</f>
        <v>0</v>
      </c>
      <c r="S156" s="234">
        <v>0</v>
      </c>
      <c r="T156" s="23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6" t="s">
        <v>139</v>
      </c>
      <c r="AT156" s="236" t="s">
        <v>135</v>
      </c>
      <c r="AU156" s="236" t="s">
        <v>109</v>
      </c>
      <c r="AY156" s="14" t="s">
        <v>132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4" t="s">
        <v>109</v>
      </c>
      <c r="BK156" s="237">
        <f>ROUND(I156*H156,2)</f>
        <v>0</v>
      </c>
      <c r="BL156" s="14" t="s">
        <v>139</v>
      </c>
      <c r="BM156" s="236" t="s">
        <v>188</v>
      </c>
    </row>
    <row r="157" s="12" customFormat="1" ht="22.8" customHeight="1">
      <c r="A157" s="12"/>
      <c r="B157" s="208"/>
      <c r="C157" s="209"/>
      <c r="D157" s="210" t="s">
        <v>75</v>
      </c>
      <c r="E157" s="222" t="s">
        <v>189</v>
      </c>
      <c r="F157" s="222" t="s">
        <v>190</v>
      </c>
      <c r="G157" s="209"/>
      <c r="H157" s="209"/>
      <c r="I157" s="212"/>
      <c r="J157" s="223">
        <f>BK157</f>
        <v>0</v>
      </c>
      <c r="K157" s="209"/>
      <c r="L157" s="214"/>
      <c r="M157" s="215"/>
      <c r="N157" s="216"/>
      <c r="O157" s="216"/>
      <c r="P157" s="217">
        <f>P158</f>
        <v>0</v>
      </c>
      <c r="Q157" s="216"/>
      <c r="R157" s="217">
        <f>R158</f>
        <v>0</v>
      </c>
      <c r="S157" s="216"/>
      <c r="T157" s="218">
        <f>T158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9" t="s">
        <v>81</v>
      </c>
      <c r="AT157" s="220" t="s">
        <v>75</v>
      </c>
      <c r="AU157" s="220" t="s">
        <v>81</v>
      </c>
      <c r="AY157" s="219" t="s">
        <v>132</v>
      </c>
      <c r="BK157" s="221">
        <f>BK158</f>
        <v>0</v>
      </c>
    </row>
    <row r="158" s="2" customFormat="1" ht="24.15" customHeight="1">
      <c r="A158" s="35"/>
      <c r="B158" s="36"/>
      <c r="C158" s="224" t="s">
        <v>191</v>
      </c>
      <c r="D158" s="224" t="s">
        <v>135</v>
      </c>
      <c r="E158" s="225" t="s">
        <v>192</v>
      </c>
      <c r="F158" s="226" t="s">
        <v>193</v>
      </c>
      <c r="G158" s="227" t="s">
        <v>171</v>
      </c>
      <c r="H158" s="228">
        <v>0.71099999999999997</v>
      </c>
      <c r="I158" s="229"/>
      <c r="J158" s="230">
        <f>ROUND(I158*H158,2)</f>
        <v>0</v>
      </c>
      <c r="K158" s="231"/>
      <c r="L158" s="41"/>
      <c r="M158" s="232" t="s">
        <v>1</v>
      </c>
      <c r="N158" s="233" t="s">
        <v>42</v>
      </c>
      <c r="O158" s="88"/>
      <c r="P158" s="234">
        <f>O158*H158</f>
        <v>0</v>
      </c>
      <c r="Q158" s="234">
        <v>0</v>
      </c>
      <c r="R158" s="234">
        <f>Q158*H158</f>
        <v>0</v>
      </c>
      <c r="S158" s="234">
        <v>0</v>
      </c>
      <c r="T158" s="23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6" t="s">
        <v>139</v>
      </c>
      <c r="AT158" s="236" t="s">
        <v>135</v>
      </c>
      <c r="AU158" s="236" t="s">
        <v>109</v>
      </c>
      <c r="AY158" s="14" t="s">
        <v>132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4" t="s">
        <v>109</v>
      </c>
      <c r="BK158" s="237">
        <f>ROUND(I158*H158,2)</f>
        <v>0</v>
      </c>
      <c r="BL158" s="14" t="s">
        <v>139</v>
      </c>
      <c r="BM158" s="236" t="s">
        <v>194</v>
      </c>
    </row>
    <row r="159" s="12" customFormat="1" ht="25.92" customHeight="1">
      <c r="A159" s="12"/>
      <c r="B159" s="208"/>
      <c r="C159" s="209"/>
      <c r="D159" s="210" t="s">
        <v>75</v>
      </c>
      <c r="E159" s="211" t="s">
        <v>195</v>
      </c>
      <c r="F159" s="211" t="s">
        <v>196</v>
      </c>
      <c r="G159" s="209"/>
      <c r="H159" s="209"/>
      <c r="I159" s="212"/>
      <c r="J159" s="213">
        <f>BK159</f>
        <v>0</v>
      </c>
      <c r="K159" s="209"/>
      <c r="L159" s="214"/>
      <c r="M159" s="215"/>
      <c r="N159" s="216"/>
      <c r="O159" s="216"/>
      <c r="P159" s="217">
        <f>P160+P167+P188+P191+P200+P202+P217+P219+P233</f>
        <v>0</v>
      </c>
      <c r="Q159" s="216"/>
      <c r="R159" s="217">
        <f>R160+R167+R188+R191+R200+R202+R217+R219+R233</f>
        <v>0.93147806902499986</v>
      </c>
      <c r="S159" s="216"/>
      <c r="T159" s="218">
        <f>T160+T167+T188+T191+T200+T202+T217+T219+T233</f>
        <v>0.084400900000000001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9" t="s">
        <v>109</v>
      </c>
      <c r="AT159" s="220" t="s">
        <v>75</v>
      </c>
      <c r="AU159" s="220" t="s">
        <v>76</v>
      </c>
      <c r="AY159" s="219" t="s">
        <v>132</v>
      </c>
      <c r="BK159" s="221">
        <f>BK160+BK167+BK188+BK191+BK200+BK202+BK217+BK219+BK233</f>
        <v>0</v>
      </c>
    </row>
    <row r="160" s="12" customFormat="1" ht="22.8" customHeight="1">
      <c r="A160" s="12"/>
      <c r="B160" s="208"/>
      <c r="C160" s="209"/>
      <c r="D160" s="210" t="s">
        <v>75</v>
      </c>
      <c r="E160" s="222" t="s">
        <v>197</v>
      </c>
      <c r="F160" s="222" t="s">
        <v>198</v>
      </c>
      <c r="G160" s="209"/>
      <c r="H160" s="209"/>
      <c r="I160" s="212"/>
      <c r="J160" s="223">
        <f>BK160</f>
        <v>0</v>
      </c>
      <c r="K160" s="209"/>
      <c r="L160" s="214"/>
      <c r="M160" s="215"/>
      <c r="N160" s="216"/>
      <c r="O160" s="216"/>
      <c r="P160" s="217">
        <f>SUM(P161:P166)</f>
        <v>0</v>
      </c>
      <c r="Q160" s="216"/>
      <c r="R160" s="217">
        <f>SUM(R161:R166)</f>
        <v>0.0059900000000000005</v>
      </c>
      <c r="S160" s="216"/>
      <c r="T160" s="218">
        <f>SUM(T161:T166)</f>
        <v>0.00156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9" t="s">
        <v>109</v>
      </c>
      <c r="AT160" s="220" t="s">
        <v>75</v>
      </c>
      <c r="AU160" s="220" t="s">
        <v>81</v>
      </c>
      <c r="AY160" s="219" t="s">
        <v>132</v>
      </c>
      <c r="BK160" s="221">
        <f>SUM(BK161:BK166)</f>
        <v>0</v>
      </c>
    </row>
    <row r="161" s="2" customFormat="1" ht="16.5" customHeight="1">
      <c r="A161" s="35"/>
      <c r="B161" s="36"/>
      <c r="C161" s="224" t="s">
        <v>199</v>
      </c>
      <c r="D161" s="224" t="s">
        <v>135</v>
      </c>
      <c r="E161" s="225" t="s">
        <v>200</v>
      </c>
      <c r="F161" s="226" t="s">
        <v>201</v>
      </c>
      <c r="G161" s="227" t="s">
        <v>202</v>
      </c>
      <c r="H161" s="228">
        <v>1</v>
      </c>
      <c r="I161" s="229"/>
      <c r="J161" s="230">
        <f>ROUND(I161*H161,2)</f>
        <v>0</v>
      </c>
      <c r="K161" s="231"/>
      <c r="L161" s="41"/>
      <c r="M161" s="232" t="s">
        <v>1</v>
      </c>
      <c r="N161" s="233" t="s">
        <v>42</v>
      </c>
      <c r="O161" s="88"/>
      <c r="P161" s="234">
        <f>O161*H161</f>
        <v>0</v>
      </c>
      <c r="Q161" s="234">
        <v>0.0013799999999999999</v>
      </c>
      <c r="R161" s="234">
        <f>Q161*H161</f>
        <v>0.0013799999999999999</v>
      </c>
      <c r="S161" s="234">
        <v>0</v>
      </c>
      <c r="T161" s="23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6" t="s">
        <v>203</v>
      </c>
      <c r="AT161" s="236" t="s">
        <v>135</v>
      </c>
      <c r="AU161" s="236" t="s">
        <v>109</v>
      </c>
      <c r="AY161" s="14" t="s">
        <v>132</v>
      </c>
      <c r="BE161" s="237">
        <f>IF(N161="základní",J161,0)</f>
        <v>0</v>
      </c>
      <c r="BF161" s="237">
        <f>IF(N161="snížená",J161,0)</f>
        <v>0</v>
      </c>
      <c r="BG161" s="237">
        <f>IF(N161="zákl. přenesená",J161,0)</f>
        <v>0</v>
      </c>
      <c r="BH161" s="237">
        <f>IF(N161="sníž. přenesená",J161,0)</f>
        <v>0</v>
      </c>
      <c r="BI161" s="237">
        <f>IF(N161="nulová",J161,0)</f>
        <v>0</v>
      </c>
      <c r="BJ161" s="14" t="s">
        <v>109</v>
      </c>
      <c r="BK161" s="237">
        <f>ROUND(I161*H161,2)</f>
        <v>0</v>
      </c>
      <c r="BL161" s="14" t="s">
        <v>203</v>
      </c>
      <c r="BM161" s="236" t="s">
        <v>204</v>
      </c>
    </row>
    <row r="162" s="2" customFormat="1" ht="16.5" customHeight="1">
      <c r="A162" s="35"/>
      <c r="B162" s="36"/>
      <c r="C162" s="224" t="s">
        <v>8</v>
      </c>
      <c r="D162" s="224" t="s">
        <v>135</v>
      </c>
      <c r="E162" s="225" t="s">
        <v>205</v>
      </c>
      <c r="F162" s="226" t="s">
        <v>206</v>
      </c>
      <c r="G162" s="227" t="s">
        <v>202</v>
      </c>
      <c r="H162" s="228">
        <v>1</v>
      </c>
      <c r="I162" s="229"/>
      <c r="J162" s="230">
        <f>ROUND(I162*H162,2)</f>
        <v>0</v>
      </c>
      <c r="K162" s="231"/>
      <c r="L162" s="41"/>
      <c r="M162" s="232" t="s">
        <v>1</v>
      </c>
      <c r="N162" s="233" t="s">
        <v>42</v>
      </c>
      <c r="O162" s="88"/>
      <c r="P162" s="234">
        <f>O162*H162</f>
        <v>0</v>
      </c>
      <c r="Q162" s="234">
        <v>0.00109</v>
      </c>
      <c r="R162" s="234">
        <f>Q162*H162</f>
        <v>0.00109</v>
      </c>
      <c r="S162" s="234">
        <v>0</v>
      </c>
      <c r="T162" s="23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6" t="s">
        <v>203</v>
      </c>
      <c r="AT162" s="236" t="s">
        <v>135</v>
      </c>
      <c r="AU162" s="236" t="s">
        <v>109</v>
      </c>
      <c r="AY162" s="14" t="s">
        <v>132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4" t="s">
        <v>109</v>
      </c>
      <c r="BK162" s="237">
        <f>ROUND(I162*H162,2)</f>
        <v>0</v>
      </c>
      <c r="BL162" s="14" t="s">
        <v>203</v>
      </c>
      <c r="BM162" s="236" t="s">
        <v>207</v>
      </c>
    </row>
    <row r="163" s="2" customFormat="1" ht="16.5" customHeight="1">
      <c r="A163" s="35"/>
      <c r="B163" s="36"/>
      <c r="C163" s="224" t="s">
        <v>203</v>
      </c>
      <c r="D163" s="224" t="s">
        <v>135</v>
      </c>
      <c r="E163" s="225" t="s">
        <v>208</v>
      </c>
      <c r="F163" s="226" t="s">
        <v>209</v>
      </c>
      <c r="G163" s="227" t="s">
        <v>210</v>
      </c>
      <c r="H163" s="228">
        <v>1</v>
      </c>
      <c r="I163" s="229"/>
      <c r="J163" s="230">
        <f>ROUND(I163*H163,2)</f>
        <v>0</v>
      </c>
      <c r="K163" s="231"/>
      <c r="L163" s="41"/>
      <c r="M163" s="232" t="s">
        <v>1</v>
      </c>
      <c r="N163" s="233" t="s">
        <v>42</v>
      </c>
      <c r="O163" s="88"/>
      <c r="P163" s="234">
        <f>O163*H163</f>
        <v>0</v>
      </c>
      <c r="Q163" s="234">
        <v>0</v>
      </c>
      <c r="R163" s="234">
        <f>Q163*H163</f>
        <v>0</v>
      </c>
      <c r="S163" s="234">
        <v>0.00156</v>
      </c>
      <c r="T163" s="235">
        <f>S163*H163</f>
        <v>0.00156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6" t="s">
        <v>203</v>
      </c>
      <c r="AT163" s="236" t="s">
        <v>135</v>
      </c>
      <c r="AU163" s="236" t="s">
        <v>109</v>
      </c>
      <c r="AY163" s="14" t="s">
        <v>132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4" t="s">
        <v>109</v>
      </c>
      <c r="BK163" s="237">
        <f>ROUND(I163*H163,2)</f>
        <v>0</v>
      </c>
      <c r="BL163" s="14" t="s">
        <v>203</v>
      </c>
      <c r="BM163" s="236" t="s">
        <v>211</v>
      </c>
    </row>
    <row r="164" s="2" customFormat="1" ht="24.15" customHeight="1">
      <c r="A164" s="35"/>
      <c r="B164" s="36"/>
      <c r="C164" s="224" t="s">
        <v>212</v>
      </c>
      <c r="D164" s="224" t="s">
        <v>135</v>
      </c>
      <c r="E164" s="225" t="s">
        <v>213</v>
      </c>
      <c r="F164" s="226" t="s">
        <v>214</v>
      </c>
      <c r="G164" s="227" t="s">
        <v>210</v>
      </c>
      <c r="H164" s="228">
        <v>1</v>
      </c>
      <c r="I164" s="229"/>
      <c r="J164" s="230">
        <f>ROUND(I164*H164,2)</f>
        <v>0</v>
      </c>
      <c r="K164" s="231"/>
      <c r="L164" s="41"/>
      <c r="M164" s="232" t="s">
        <v>1</v>
      </c>
      <c r="N164" s="233" t="s">
        <v>42</v>
      </c>
      <c r="O164" s="88"/>
      <c r="P164" s="234">
        <f>O164*H164</f>
        <v>0</v>
      </c>
      <c r="Q164" s="234">
        <v>0.00172</v>
      </c>
      <c r="R164" s="234">
        <f>Q164*H164</f>
        <v>0.00172</v>
      </c>
      <c r="S164" s="234">
        <v>0</v>
      </c>
      <c r="T164" s="23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6" t="s">
        <v>203</v>
      </c>
      <c r="AT164" s="236" t="s">
        <v>135</v>
      </c>
      <c r="AU164" s="236" t="s">
        <v>109</v>
      </c>
      <c r="AY164" s="14" t="s">
        <v>132</v>
      </c>
      <c r="BE164" s="237">
        <f>IF(N164="základní",J164,0)</f>
        <v>0</v>
      </c>
      <c r="BF164" s="237">
        <f>IF(N164="snížená",J164,0)</f>
        <v>0</v>
      </c>
      <c r="BG164" s="237">
        <f>IF(N164="zákl. přenesená",J164,0)</f>
        <v>0</v>
      </c>
      <c r="BH164" s="237">
        <f>IF(N164="sníž. přenesená",J164,0)</f>
        <v>0</v>
      </c>
      <c r="BI164" s="237">
        <f>IF(N164="nulová",J164,0)</f>
        <v>0</v>
      </c>
      <c r="BJ164" s="14" t="s">
        <v>109</v>
      </c>
      <c r="BK164" s="237">
        <f>ROUND(I164*H164,2)</f>
        <v>0</v>
      </c>
      <c r="BL164" s="14" t="s">
        <v>203</v>
      </c>
      <c r="BM164" s="236" t="s">
        <v>215</v>
      </c>
    </row>
    <row r="165" s="2" customFormat="1" ht="16.5" customHeight="1">
      <c r="A165" s="35"/>
      <c r="B165" s="36"/>
      <c r="C165" s="242" t="s">
        <v>216</v>
      </c>
      <c r="D165" s="242" t="s">
        <v>217</v>
      </c>
      <c r="E165" s="243" t="s">
        <v>218</v>
      </c>
      <c r="F165" s="244" t="s">
        <v>219</v>
      </c>
      <c r="G165" s="245" t="s">
        <v>202</v>
      </c>
      <c r="H165" s="246">
        <v>1</v>
      </c>
      <c r="I165" s="247"/>
      <c r="J165" s="248">
        <f>ROUND(I165*H165,2)</f>
        <v>0</v>
      </c>
      <c r="K165" s="249"/>
      <c r="L165" s="250"/>
      <c r="M165" s="251" t="s">
        <v>1</v>
      </c>
      <c r="N165" s="252" t="s">
        <v>42</v>
      </c>
      <c r="O165" s="88"/>
      <c r="P165" s="234">
        <f>O165*H165</f>
        <v>0</v>
      </c>
      <c r="Q165" s="234">
        <v>0.0018</v>
      </c>
      <c r="R165" s="234">
        <f>Q165*H165</f>
        <v>0.0018</v>
      </c>
      <c r="S165" s="234">
        <v>0</v>
      </c>
      <c r="T165" s="23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6" t="s">
        <v>220</v>
      </c>
      <c r="AT165" s="236" t="s">
        <v>217</v>
      </c>
      <c r="AU165" s="236" t="s">
        <v>109</v>
      </c>
      <c r="AY165" s="14" t="s">
        <v>132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4" t="s">
        <v>109</v>
      </c>
      <c r="BK165" s="237">
        <f>ROUND(I165*H165,2)</f>
        <v>0</v>
      </c>
      <c r="BL165" s="14" t="s">
        <v>203</v>
      </c>
      <c r="BM165" s="236" t="s">
        <v>221</v>
      </c>
    </row>
    <row r="166" s="2" customFormat="1" ht="16.5" customHeight="1">
      <c r="A166" s="35"/>
      <c r="B166" s="36"/>
      <c r="C166" s="224" t="s">
        <v>222</v>
      </c>
      <c r="D166" s="224" t="s">
        <v>135</v>
      </c>
      <c r="E166" s="225" t="s">
        <v>223</v>
      </c>
      <c r="F166" s="226" t="s">
        <v>224</v>
      </c>
      <c r="G166" s="227" t="s">
        <v>210</v>
      </c>
      <c r="H166" s="228">
        <v>6</v>
      </c>
      <c r="I166" s="229"/>
      <c r="J166" s="230">
        <f>ROUND(I166*H166,2)</f>
        <v>0</v>
      </c>
      <c r="K166" s="231"/>
      <c r="L166" s="41"/>
      <c r="M166" s="232" t="s">
        <v>1</v>
      </c>
      <c r="N166" s="233" t="s">
        <v>42</v>
      </c>
      <c r="O166" s="88"/>
      <c r="P166" s="234">
        <f>O166*H166</f>
        <v>0</v>
      </c>
      <c r="Q166" s="234">
        <v>0</v>
      </c>
      <c r="R166" s="234">
        <f>Q166*H166</f>
        <v>0</v>
      </c>
      <c r="S166" s="234">
        <v>0</v>
      </c>
      <c r="T166" s="23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6" t="s">
        <v>203</v>
      </c>
      <c r="AT166" s="236" t="s">
        <v>135</v>
      </c>
      <c r="AU166" s="236" t="s">
        <v>109</v>
      </c>
      <c r="AY166" s="14" t="s">
        <v>132</v>
      </c>
      <c r="BE166" s="237">
        <f>IF(N166="základní",J166,0)</f>
        <v>0</v>
      </c>
      <c r="BF166" s="237">
        <f>IF(N166="snížená",J166,0)</f>
        <v>0</v>
      </c>
      <c r="BG166" s="237">
        <f>IF(N166="zákl. přenesená",J166,0)</f>
        <v>0</v>
      </c>
      <c r="BH166" s="237">
        <f>IF(N166="sníž. přenesená",J166,0)</f>
        <v>0</v>
      </c>
      <c r="BI166" s="237">
        <f>IF(N166="nulová",J166,0)</f>
        <v>0</v>
      </c>
      <c r="BJ166" s="14" t="s">
        <v>109</v>
      </c>
      <c r="BK166" s="237">
        <f>ROUND(I166*H166,2)</f>
        <v>0</v>
      </c>
      <c r="BL166" s="14" t="s">
        <v>203</v>
      </c>
      <c r="BM166" s="236" t="s">
        <v>225</v>
      </c>
    </row>
    <row r="167" s="12" customFormat="1" ht="22.8" customHeight="1">
      <c r="A167" s="12"/>
      <c r="B167" s="208"/>
      <c r="C167" s="209"/>
      <c r="D167" s="210" t="s">
        <v>75</v>
      </c>
      <c r="E167" s="222" t="s">
        <v>226</v>
      </c>
      <c r="F167" s="222" t="s">
        <v>227</v>
      </c>
      <c r="G167" s="209"/>
      <c r="H167" s="209"/>
      <c r="I167" s="212"/>
      <c r="J167" s="223">
        <f>BK167</f>
        <v>0</v>
      </c>
      <c r="K167" s="209"/>
      <c r="L167" s="214"/>
      <c r="M167" s="215"/>
      <c r="N167" s="216"/>
      <c r="O167" s="216"/>
      <c r="P167" s="217">
        <f>SUM(P168:P187)</f>
        <v>0</v>
      </c>
      <c r="Q167" s="216"/>
      <c r="R167" s="217">
        <f>SUM(R168:R187)</f>
        <v>0.010267459999999999</v>
      </c>
      <c r="S167" s="216"/>
      <c r="T167" s="218">
        <f>SUM(T168:T187)</f>
        <v>0.0061659000000000002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9" t="s">
        <v>109</v>
      </c>
      <c r="AT167" s="220" t="s">
        <v>75</v>
      </c>
      <c r="AU167" s="220" t="s">
        <v>81</v>
      </c>
      <c r="AY167" s="219" t="s">
        <v>132</v>
      </c>
      <c r="BK167" s="221">
        <f>SUM(BK168:BK187)</f>
        <v>0</v>
      </c>
    </row>
    <row r="168" s="2" customFormat="1" ht="24.15" customHeight="1">
      <c r="A168" s="35"/>
      <c r="B168" s="36"/>
      <c r="C168" s="224" t="s">
        <v>228</v>
      </c>
      <c r="D168" s="224" t="s">
        <v>135</v>
      </c>
      <c r="E168" s="225" t="s">
        <v>229</v>
      </c>
      <c r="F168" s="226" t="s">
        <v>230</v>
      </c>
      <c r="G168" s="227" t="s">
        <v>231</v>
      </c>
      <c r="H168" s="228">
        <v>2.5699999999999998</v>
      </c>
      <c r="I168" s="229"/>
      <c r="J168" s="230">
        <f>ROUND(I168*H168,2)</f>
        <v>0</v>
      </c>
      <c r="K168" s="231"/>
      <c r="L168" s="41"/>
      <c r="M168" s="232" t="s">
        <v>1</v>
      </c>
      <c r="N168" s="233" t="s">
        <v>42</v>
      </c>
      <c r="O168" s="88"/>
      <c r="P168" s="234">
        <f>O168*H168</f>
        <v>0</v>
      </c>
      <c r="Q168" s="234">
        <v>0</v>
      </c>
      <c r="R168" s="234">
        <f>Q168*H168</f>
        <v>0</v>
      </c>
      <c r="S168" s="234">
        <v>0</v>
      </c>
      <c r="T168" s="23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6" t="s">
        <v>203</v>
      </c>
      <c r="AT168" s="236" t="s">
        <v>135</v>
      </c>
      <c r="AU168" s="236" t="s">
        <v>109</v>
      </c>
      <c r="AY168" s="14" t="s">
        <v>132</v>
      </c>
      <c r="BE168" s="237">
        <f>IF(N168="základní",J168,0)</f>
        <v>0</v>
      </c>
      <c r="BF168" s="237">
        <f>IF(N168="snížená",J168,0)</f>
        <v>0</v>
      </c>
      <c r="BG168" s="237">
        <f>IF(N168="zákl. přenesená",J168,0)</f>
        <v>0</v>
      </c>
      <c r="BH168" s="237">
        <f>IF(N168="sníž. přenesená",J168,0)</f>
        <v>0</v>
      </c>
      <c r="BI168" s="237">
        <f>IF(N168="nulová",J168,0)</f>
        <v>0</v>
      </c>
      <c r="BJ168" s="14" t="s">
        <v>109</v>
      </c>
      <c r="BK168" s="237">
        <f>ROUND(I168*H168,2)</f>
        <v>0</v>
      </c>
      <c r="BL168" s="14" t="s">
        <v>203</v>
      </c>
      <c r="BM168" s="236" t="s">
        <v>232</v>
      </c>
    </row>
    <row r="169" s="2" customFormat="1" ht="16.5" customHeight="1">
      <c r="A169" s="35"/>
      <c r="B169" s="36"/>
      <c r="C169" s="242" t="s">
        <v>7</v>
      </c>
      <c r="D169" s="242" t="s">
        <v>217</v>
      </c>
      <c r="E169" s="243" t="s">
        <v>233</v>
      </c>
      <c r="F169" s="244" t="s">
        <v>234</v>
      </c>
      <c r="G169" s="245" t="s">
        <v>231</v>
      </c>
      <c r="H169" s="246">
        <v>2.6989999999999998</v>
      </c>
      <c r="I169" s="247"/>
      <c r="J169" s="248">
        <f>ROUND(I169*H169,2)</f>
        <v>0</v>
      </c>
      <c r="K169" s="249"/>
      <c r="L169" s="250"/>
      <c r="M169" s="251" t="s">
        <v>1</v>
      </c>
      <c r="N169" s="252" t="s">
        <v>42</v>
      </c>
      <c r="O169" s="88"/>
      <c r="P169" s="234">
        <f>O169*H169</f>
        <v>0</v>
      </c>
      <c r="Q169" s="234">
        <v>0.00054000000000000001</v>
      </c>
      <c r="R169" s="234">
        <f>Q169*H169</f>
        <v>0.0014574599999999998</v>
      </c>
      <c r="S169" s="234">
        <v>0</v>
      </c>
      <c r="T169" s="23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6" t="s">
        <v>220</v>
      </c>
      <c r="AT169" s="236" t="s">
        <v>217</v>
      </c>
      <c r="AU169" s="236" t="s">
        <v>109</v>
      </c>
      <c r="AY169" s="14" t="s">
        <v>132</v>
      </c>
      <c r="BE169" s="237">
        <f>IF(N169="základní",J169,0)</f>
        <v>0</v>
      </c>
      <c r="BF169" s="237">
        <f>IF(N169="snížená",J169,0)</f>
        <v>0</v>
      </c>
      <c r="BG169" s="237">
        <f>IF(N169="zákl. přenesená",J169,0)</f>
        <v>0</v>
      </c>
      <c r="BH169" s="237">
        <f>IF(N169="sníž. přenesená",J169,0)</f>
        <v>0</v>
      </c>
      <c r="BI169" s="237">
        <f>IF(N169="nulová",J169,0)</f>
        <v>0</v>
      </c>
      <c r="BJ169" s="14" t="s">
        <v>109</v>
      </c>
      <c r="BK169" s="237">
        <f>ROUND(I169*H169,2)</f>
        <v>0</v>
      </c>
      <c r="BL169" s="14" t="s">
        <v>203</v>
      </c>
      <c r="BM169" s="236" t="s">
        <v>235</v>
      </c>
    </row>
    <row r="170" s="2" customFormat="1" ht="24.15" customHeight="1">
      <c r="A170" s="35"/>
      <c r="B170" s="36"/>
      <c r="C170" s="224" t="s">
        <v>236</v>
      </c>
      <c r="D170" s="224" t="s">
        <v>135</v>
      </c>
      <c r="E170" s="225" t="s">
        <v>237</v>
      </c>
      <c r="F170" s="226" t="s">
        <v>238</v>
      </c>
      <c r="G170" s="227" t="s">
        <v>231</v>
      </c>
      <c r="H170" s="228">
        <v>2.5699999999999998</v>
      </c>
      <c r="I170" s="229"/>
      <c r="J170" s="230">
        <f>ROUND(I170*H170,2)</f>
        <v>0</v>
      </c>
      <c r="K170" s="231"/>
      <c r="L170" s="41"/>
      <c r="M170" s="232" t="s">
        <v>1</v>
      </c>
      <c r="N170" s="233" t="s">
        <v>42</v>
      </c>
      <c r="O170" s="88"/>
      <c r="P170" s="234">
        <f>O170*H170</f>
        <v>0</v>
      </c>
      <c r="Q170" s="234">
        <v>0</v>
      </c>
      <c r="R170" s="234">
        <f>Q170*H170</f>
        <v>0</v>
      </c>
      <c r="S170" s="234">
        <v>0.00027</v>
      </c>
      <c r="T170" s="235">
        <f>S170*H170</f>
        <v>0.00069390000000000001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6" t="s">
        <v>203</v>
      </c>
      <c r="AT170" s="236" t="s">
        <v>135</v>
      </c>
      <c r="AU170" s="236" t="s">
        <v>109</v>
      </c>
      <c r="AY170" s="14" t="s">
        <v>132</v>
      </c>
      <c r="BE170" s="237">
        <f>IF(N170="základní",J170,0)</f>
        <v>0</v>
      </c>
      <c r="BF170" s="237">
        <f>IF(N170="snížená",J170,0)</f>
        <v>0</v>
      </c>
      <c r="BG170" s="237">
        <f>IF(N170="zákl. přenesená",J170,0)</f>
        <v>0</v>
      </c>
      <c r="BH170" s="237">
        <f>IF(N170="sníž. přenesená",J170,0)</f>
        <v>0</v>
      </c>
      <c r="BI170" s="237">
        <f>IF(N170="nulová",J170,0)</f>
        <v>0</v>
      </c>
      <c r="BJ170" s="14" t="s">
        <v>109</v>
      </c>
      <c r="BK170" s="237">
        <f>ROUND(I170*H170,2)</f>
        <v>0</v>
      </c>
      <c r="BL170" s="14" t="s">
        <v>203</v>
      </c>
      <c r="BM170" s="236" t="s">
        <v>239</v>
      </c>
    </row>
    <row r="171" s="2" customFormat="1" ht="24.15" customHeight="1">
      <c r="A171" s="35"/>
      <c r="B171" s="36"/>
      <c r="C171" s="224" t="s">
        <v>240</v>
      </c>
      <c r="D171" s="224" t="s">
        <v>135</v>
      </c>
      <c r="E171" s="225" t="s">
        <v>241</v>
      </c>
      <c r="F171" s="226" t="s">
        <v>242</v>
      </c>
      <c r="G171" s="227" t="s">
        <v>202</v>
      </c>
      <c r="H171" s="228">
        <v>5</v>
      </c>
      <c r="I171" s="229"/>
      <c r="J171" s="230">
        <f>ROUND(I171*H171,2)</f>
        <v>0</v>
      </c>
      <c r="K171" s="231"/>
      <c r="L171" s="41"/>
      <c r="M171" s="232" t="s">
        <v>1</v>
      </c>
      <c r="N171" s="233" t="s">
        <v>42</v>
      </c>
      <c r="O171" s="88"/>
      <c r="P171" s="234">
        <f>O171*H171</f>
        <v>0</v>
      </c>
      <c r="Q171" s="234">
        <v>0</v>
      </c>
      <c r="R171" s="234">
        <f>Q171*H171</f>
        <v>0</v>
      </c>
      <c r="S171" s="234">
        <v>0</v>
      </c>
      <c r="T171" s="23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6" t="s">
        <v>203</v>
      </c>
      <c r="AT171" s="236" t="s">
        <v>135</v>
      </c>
      <c r="AU171" s="236" t="s">
        <v>109</v>
      </c>
      <c r="AY171" s="14" t="s">
        <v>132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4" t="s">
        <v>109</v>
      </c>
      <c r="BK171" s="237">
        <f>ROUND(I171*H171,2)</f>
        <v>0</v>
      </c>
      <c r="BL171" s="14" t="s">
        <v>203</v>
      </c>
      <c r="BM171" s="236" t="s">
        <v>243</v>
      </c>
    </row>
    <row r="172" s="2" customFormat="1" ht="24.15" customHeight="1">
      <c r="A172" s="35"/>
      <c r="B172" s="36"/>
      <c r="C172" s="242" t="s">
        <v>244</v>
      </c>
      <c r="D172" s="242" t="s">
        <v>217</v>
      </c>
      <c r="E172" s="243" t="s">
        <v>245</v>
      </c>
      <c r="F172" s="244" t="s">
        <v>246</v>
      </c>
      <c r="G172" s="245" t="s">
        <v>202</v>
      </c>
      <c r="H172" s="246">
        <v>5</v>
      </c>
      <c r="I172" s="247"/>
      <c r="J172" s="248">
        <f>ROUND(I172*H172,2)</f>
        <v>0</v>
      </c>
      <c r="K172" s="249"/>
      <c r="L172" s="250"/>
      <c r="M172" s="251" t="s">
        <v>1</v>
      </c>
      <c r="N172" s="252" t="s">
        <v>42</v>
      </c>
      <c r="O172" s="88"/>
      <c r="P172" s="234">
        <f>O172*H172</f>
        <v>0</v>
      </c>
      <c r="Q172" s="234">
        <v>5.0000000000000002E-05</v>
      </c>
      <c r="R172" s="234">
        <f>Q172*H172</f>
        <v>0.00025000000000000001</v>
      </c>
      <c r="S172" s="234">
        <v>0</v>
      </c>
      <c r="T172" s="23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6" t="s">
        <v>220</v>
      </c>
      <c r="AT172" s="236" t="s">
        <v>217</v>
      </c>
      <c r="AU172" s="236" t="s">
        <v>109</v>
      </c>
      <c r="AY172" s="14" t="s">
        <v>132</v>
      </c>
      <c r="BE172" s="237">
        <f>IF(N172="základní",J172,0)</f>
        <v>0</v>
      </c>
      <c r="BF172" s="237">
        <f>IF(N172="snížená",J172,0)</f>
        <v>0</v>
      </c>
      <c r="BG172" s="237">
        <f>IF(N172="zákl. přenesená",J172,0)</f>
        <v>0</v>
      </c>
      <c r="BH172" s="237">
        <f>IF(N172="sníž. přenesená",J172,0)</f>
        <v>0</v>
      </c>
      <c r="BI172" s="237">
        <f>IF(N172="nulová",J172,0)</f>
        <v>0</v>
      </c>
      <c r="BJ172" s="14" t="s">
        <v>109</v>
      </c>
      <c r="BK172" s="237">
        <f>ROUND(I172*H172,2)</f>
        <v>0</v>
      </c>
      <c r="BL172" s="14" t="s">
        <v>203</v>
      </c>
      <c r="BM172" s="236" t="s">
        <v>247</v>
      </c>
    </row>
    <row r="173" s="2" customFormat="1" ht="16.5" customHeight="1">
      <c r="A173" s="35"/>
      <c r="B173" s="36"/>
      <c r="C173" s="242" t="s">
        <v>248</v>
      </c>
      <c r="D173" s="242" t="s">
        <v>217</v>
      </c>
      <c r="E173" s="243" t="s">
        <v>249</v>
      </c>
      <c r="F173" s="244" t="s">
        <v>250</v>
      </c>
      <c r="G173" s="245" t="s">
        <v>202</v>
      </c>
      <c r="H173" s="246">
        <v>5</v>
      </c>
      <c r="I173" s="247"/>
      <c r="J173" s="248">
        <f>ROUND(I173*H173,2)</f>
        <v>0</v>
      </c>
      <c r="K173" s="249"/>
      <c r="L173" s="250"/>
      <c r="M173" s="251" t="s">
        <v>1</v>
      </c>
      <c r="N173" s="252" t="s">
        <v>42</v>
      </c>
      <c r="O173" s="88"/>
      <c r="P173" s="234">
        <f>O173*H173</f>
        <v>0</v>
      </c>
      <c r="Q173" s="234">
        <v>1.0000000000000001E-05</v>
      </c>
      <c r="R173" s="234">
        <f>Q173*H173</f>
        <v>5.0000000000000002E-05</v>
      </c>
      <c r="S173" s="234">
        <v>0</v>
      </c>
      <c r="T173" s="23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6" t="s">
        <v>220</v>
      </c>
      <c r="AT173" s="236" t="s">
        <v>217</v>
      </c>
      <c r="AU173" s="236" t="s">
        <v>109</v>
      </c>
      <c r="AY173" s="14" t="s">
        <v>132</v>
      </c>
      <c r="BE173" s="237">
        <f>IF(N173="základní",J173,0)</f>
        <v>0</v>
      </c>
      <c r="BF173" s="237">
        <f>IF(N173="snížená",J173,0)</f>
        <v>0</v>
      </c>
      <c r="BG173" s="237">
        <f>IF(N173="zákl. přenesená",J173,0)</f>
        <v>0</v>
      </c>
      <c r="BH173" s="237">
        <f>IF(N173="sníž. přenesená",J173,0)</f>
        <v>0</v>
      </c>
      <c r="BI173" s="237">
        <f>IF(N173="nulová",J173,0)</f>
        <v>0</v>
      </c>
      <c r="BJ173" s="14" t="s">
        <v>109</v>
      </c>
      <c r="BK173" s="237">
        <f>ROUND(I173*H173,2)</f>
        <v>0</v>
      </c>
      <c r="BL173" s="14" t="s">
        <v>203</v>
      </c>
      <c r="BM173" s="236" t="s">
        <v>251</v>
      </c>
    </row>
    <row r="174" s="2" customFormat="1" ht="16.5" customHeight="1">
      <c r="A174" s="35"/>
      <c r="B174" s="36"/>
      <c r="C174" s="242" t="s">
        <v>252</v>
      </c>
      <c r="D174" s="242" t="s">
        <v>217</v>
      </c>
      <c r="E174" s="243" t="s">
        <v>253</v>
      </c>
      <c r="F174" s="244" t="s">
        <v>254</v>
      </c>
      <c r="G174" s="245" t="s">
        <v>202</v>
      </c>
      <c r="H174" s="246">
        <v>5</v>
      </c>
      <c r="I174" s="247"/>
      <c r="J174" s="248">
        <f>ROUND(I174*H174,2)</f>
        <v>0</v>
      </c>
      <c r="K174" s="249"/>
      <c r="L174" s="250"/>
      <c r="M174" s="251" t="s">
        <v>1</v>
      </c>
      <c r="N174" s="252" t="s">
        <v>42</v>
      </c>
      <c r="O174" s="88"/>
      <c r="P174" s="234">
        <f>O174*H174</f>
        <v>0</v>
      </c>
      <c r="Q174" s="234">
        <v>3.0000000000000001E-05</v>
      </c>
      <c r="R174" s="234">
        <f>Q174*H174</f>
        <v>0.00015000000000000001</v>
      </c>
      <c r="S174" s="234">
        <v>0</v>
      </c>
      <c r="T174" s="23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6" t="s">
        <v>220</v>
      </c>
      <c r="AT174" s="236" t="s">
        <v>217</v>
      </c>
      <c r="AU174" s="236" t="s">
        <v>109</v>
      </c>
      <c r="AY174" s="14" t="s">
        <v>132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4" t="s">
        <v>109</v>
      </c>
      <c r="BK174" s="237">
        <f>ROUND(I174*H174,2)</f>
        <v>0</v>
      </c>
      <c r="BL174" s="14" t="s">
        <v>203</v>
      </c>
      <c r="BM174" s="236" t="s">
        <v>255</v>
      </c>
    </row>
    <row r="175" s="2" customFormat="1" ht="37.8" customHeight="1">
      <c r="A175" s="35"/>
      <c r="B175" s="36"/>
      <c r="C175" s="224" t="s">
        <v>256</v>
      </c>
      <c r="D175" s="224" t="s">
        <v>135</v>
      </c>
      <c r="E175" s="225" t="s">
        <v>257</v>
      </c>
      <c r="F175" s="226" t="s">
        <v>258</v>
      </c>
      <c r="G175" s="227" t="s">
        <v>202</v>
      </c>
      <c r="H175" s="228">
        <v>5</v>
      </c>
      <c r="I175" s="229"/>
      <c r="J175" s="230">
        <f>ROUND(I175*H175,2)</f>
        <v>0</v>
      </c>
      <c r="K175" s="231"/>
      <c r="L175" s="41"/>
      <c r="M175" s="232" t="s">
        <v>1</v>
      </c>
      <c r="N175" s="233" t="s">
        <v>42</v>
      </c>
      <c r="O175" s="88"/>
      <c r="P175" s="234">
        <f>O175*H175</f>
        <v>0</v>
      </c>
      <c r="Q175" s="234">
        <v>0</v>
      </c>
      <c r="R175" s="234">
        <f>Q175*H175</f>
        <v>0</v>
      </c>
      <c r="S175" s="234">
        <v>4.8000000000000001E-05</v>
      </c>
      <c r="T175" s="235">
        <f>S175*H175</f>
        <v>0.00024000000000000001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6" t="s">
        <v>203</v>
      </c>
      <c r="AT175" s="236" t="s">
        <v>135</v>
      </c>
      <c r="AU175" s="236" t="s">
        <v>109</v>
      </c>
      <c r="AY175" s="14" t="s">
        <v>132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4" t="s">
        <v>109</v>
      </c>
      <c r="BK175" s="237">
        <f>ROUND(I175*H175,2)</f>
        <v>0</v>
      </c>
      <c r="BL175" s="14" t="s">
        <v>203</v>
      </c>
      <c r="BM175" s="236" t="s">
        <v>259</v>
      </c>
    </row>
    <row r="176" s="2" customFormat="1" ht="33" customHeight="1">
      <c r="A176" s="35"/>
      <c r="B176" s="36"/>
      <c r="C176" s="224" t="s">
        <v>260</v>
      </c>
      <c r="D176" s="224" t="s">
        <v>135</v>
      </c>
      <c r="E176" s="225" t="s">
        <v>261</v>
      </c>
      <c r="F176" s="226" t="s">
        <v>262</v>
      </c>
      <c r="G176" s="227" t="s">
        <v>202</v>
      </c>
      <c r="H176" s="228">
        <v>9</v>
      </c>
      <c r="I176" s="229"/>
      <c r="J176" s="230">
        <f>ROUND(I176*H176,2)</f>
        <v>0</v>
      </c>
      <c r="K176" s="231"/>
      <c r="L176" s="41"/>
      <c r="M176" s="232" t="s">
        <v>1</v>
      </c>
      <c r="N176" s="233" t="s">
        <v>42</v>
      </c>
      <c r="O176" s="88"/>
      <c r="P176" s="234">
        <f>O176*H176</f>
        <v>0</v>
      </c>
      <c r="Q176" s="234">
        <v>0</v>
      </c>
      <c r="R176" s="234">
        <f>Q176*H176</f>
        <v>0</v>
      </c>
      <c r="S176" s="234">
        <v>0</v>
      </c>
      <c r="T176" s="23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6" t="s">
        <v>203</v>
      </c>
      <c r="AT176" s="236" t="s">
        <v>135</v>
      </c>
      <c r="AU176" s="236" t="s">
        <v>109</v>
      </c>
      <c r="AY176" s="14" t="s">
        <v>132</v>
      </c>
      <c r="BE176" s="237">
        <f>IF(N176="základní",J176,0)</f>
        <v>0</v>
      </c>
      <c r="BF176" s="237">
        <f>IF(N176="snížená",J176,0)</f>
        <v>0</v>
      </c>
      <c r="BG176" s="237">
        <f>IF(N176="zákl. přenesená",J176,0)</f>
        <v>0</v>
      </c>
      <c r="BH176" s="237">
        <f>IF(N176="sníž. přenesená",J176,0)</f>
        <v>0</v>
      </c>
      <c r="BI176" s="237">
        <f>IF(N176="nulová",J176,0)</f>
        <v>0</v>
      </c>
      <c r="BJ176" s="14" t="s">
        <v>109</v>
      </c>
      <c r="BK176" s="237">
        <f>ROUND(I176*H176,2)</f>
        <v>0</v>
      </c>
      <c r="BL176" s="14" t="s">
        <v>203</v>
      </c>
      <c r="BM176" s="236" t="s">
        <v>263</v>
      </c>
    </row>
    <row r="177" s="2" customFormat="1" ht="24.15" customHeight="1">
      <c r="A177" s="35"/>
      <c r="B177" s="36"/>
      <c r="C177" s="242" t="s">
        <v>264</v>
      </c>
      <c r="D177" s="242" t="s">
        <v>217</v>
      </c>
      <c r="E177" s="243" t="s">
        <v>265</v>
      </c>
      <c r="F177" s="244" t="s">
        <v>266</v>
      </c>
      <c r="G177" s="245" t="s">
        <v>202</v>
      </c>
      <c r="H177" s="246">
        <v>9</v>
      </c>
      <c r="I177" s="247"/>
      <c r="J177" s="248">
        <f>ROUND(I177*H177,2)</f>
        <v>0</v>
      </c>
      <c r="K177" s="249"/>
      <c r="L177" s="250"/>
      <c r="M177" s="251" t="s">
        <v>1</v>
      </c>
      <c r="N177" s="252" t="s">
        <v>42</v>
      </c>
      <c r="O177" s="88"/>
      <c r="P177" s="234">
        <f>O177*H177</f>
        <v>0</v>
      </c>
      <c r="Q177" s="234">
        <v>9.0000000000000006E-05</v>
      </c>
      <c r="R177" s="234">
        <f>Q177*H177</f>
        <v>0.00081000000000000006</v>
      </c>
      <c r="S177" s="234">
        <v>0</v>
      </c>
      <c r="T177" s="23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6" t="s">
        <v>220</v>
      </c>
      <c r="AT177" s="236" t="s">
        <v>217</v>
      </c>
      <c r="AU177" s="236" t="s">
        <v>109</v>
      </c>
      <c r="AY177" s="14" t="s">
        <v>132</v>
      </c>
      <c r="BE177" s="237">
        <f>IF(N177="základní",J177,0)</f>
        <v>0</v>
      </c>
      <c r="BF177" s="237">
        <f>IF(N177="snížená",J177,0)</f>
        <v>0</v>
      </c>
      <c r="BG177" s="237">
        <f>IF(N177="zákl. přenesená",J177,0)</f>
        <v>0</v>
      </c>
      <c r="BH177" s="237">
        <f>IF(N177="sníž. přenesená",J177,0)</f>
        <v>0</v>
      </c>
      <c r="BI177" s="237">
        <f>IF(N177="nulová",J177,0)</f>
        <v>0</v>
      </c>
      <c r="BJ177" s="14" t="s">
        <v>109</v>
      </c>
      <c r="BK177" s="237">
        <f>ROUND(I177*H177,2)</f>
        <v>0</v>
      </c>
      <c r="BL177" s="14" t="s">
        <v>203</v>
      </c>
      <c r="BM177" s="236" t="s">
        <v>267</v>
      </c>
    </row>
    <row r="178" s="2" customFormat="1" ht="37.8" customHeight="1">
      <c r="A178" s="35"/>
      <c r="B178" s="36"/>
      <c r="C178" s="224" t="s">
        <v>268</v>
      </c>
      <c r="D178" s="224" t="s">
        <v>135</v>
      </c>
      <c r="E178" s="225" t="s">
        <v>269</v>
      </c>
      <c r="F178" s="226" t="s">
        <v>270</v>
      </c>
      <c r="G178" s="227" t="s">
        <v>202</v>
      </c>
      <c r="H178" s="228">
        <v>9</v>
      </c>
      <c r="I178" s="229"/>
      <c r="J178" s="230">
        <f>ROUND(I178*H178,2)</f>
        <v>0</v>
      </c>
      <c r="K178" s="231"/>
      <c r="L178" s="41"/>
      <c r="M178" s="232" t="s">
        <v>1</v>
      </c>
      <c r="N178" s="233" t="s">
        <v>42</v>
      </c>
      <c r="O178" s="88"/>
      <c r="P178" s="234">
        <f>O178*H178</f>
        <v>0</v>
      </c>
      <c r="Q178" s="234">
        <v>0</v>
      </c>
      <c r="R178" s="234">
        <f>Q178*H178</f>
        <v>0</v>
      </c>
      <c r="S178" s="234">
        <v>4.8000000000000001E-05</v>
      </c>
      <c r="T178" s="235">
        <f>S178*H178</f>
        <v>0.00043199999999999998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6" t="s">
        <v>203</v>
      </c>
      <c r="AT178" s="236" t="s">
        <v>135</v>
      </c>
      <c r="AU178" s="236" t="s">
        <v>109</v>
      </c>
      <c r="AY178" s="14" t="s">
        <v>132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4" t="s">
        <v>109</v>
      </c>
      <c r="BK178" s="237">
        <f>ROUND(I178*H178,2)</f>
        <v>0</v>
      </c>
      <c r="BL178" s="14" t="s">
        <v>203</v>
      </c>
      <c r="BM178" s="236" t="s">
        <v>271</v>
      </c>
    </row>
    <row r="179" s="2" customFormat="1" ht="37.8" customHeight="1">
      <c r="A179" s="35"/>
      <c r="B179" s="36"/>
      <c r="C179" s="224" t="s">
        <v>272</v>
      </c>
      <c r="D179" s="224" t="s">
        <v>135</v>
      </c>
      <c r="E179" s="225" t="s">
        <v>273</v>
      </c>
      <c r="F179" s="226" t="s">
        <v>274</v>
      </c>
      <c r="G179" s="227" t="s">
        <v>202</v>
      </c>
      <c r="H179" s="228">
        <v>5</v>
      </c>
      <c r="I179" s="229"/>
      <c r="J179" s="230">
        <f>ROUND(I179*H179,2)</f>
        <v>0</v>
      </c>
      <c r="K179" s="231"/>
      <c r="L179" s="41"/>
      <c r="M179" s="232" t="s">
        <v>1</v>
      </c>
      <c r="N179" s="233" t="s">
        <v>42</v>
      </c>
      <c r="O179" s="88"/>
      <c r="P179" s="234">
        <f>O179*H179</f>
        <v>0</v>
      </c>
      <c r="Q179" s="234">
        <v>0</v>
      </c>
      <c r="R179" s="234">
        <f>Q179*H179</f>
        <v>0</v>
      </c>
      <c r="S179" s="234">
        <v>0.00080000000000000004</v>
      </c>
      <c r="T179" s="235">
        <f>S179*H179</f>
        <v>0.0040000000000000001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6" t="s">
        <v>203</v>
      </c>
      <c r="AT179" s="236" t="s">
        <v>135</v>
      </c>
      <c r="AU179" s="236" t="s">
        <v>109</v>
      </c>
      <c r="AY179" s="14" t="s">
        <v>132</v>
      </c>
      <c r="BE179" s="237">
        <f>IF(N179="základní",J179,0)</f>
        <v>0</v>
      </c>
      <c r="BF179" s="237">
        <f>IF(N179="snížená",J179,0)</f>
        <v>0</v>
      </c>
      <c r="BG179" s="237">
        <f>IF(N179="zákl. přenesená",J179,0)</f>
        <v>0</v>
      </c>
      <c r="BH179" s="237">
        <f>IF(N179="sníž. přenesená",J179,0)</f>
        <v>0</v>
      </c>
      <c r="BI179" s="237">
        <f>IF(N179="nulová",J179,0)</f>
        <v>0</v>
      </c>
      <c r="BJ179" s="14" t="s">
        <v>109</v>
      </c>
      <c r="BK179" s="237">
        <f>ROUND(I179*H179,2)</f>
        <v>0</v>
      </c>
      <c r="BL179" s="14" t="s">
        <v>203</v>
      </c>
      <c r="BM179" s="236" t="s">
        <v>275</v>
      </c>
    </row>
    <row r="180" s="2" customFormat="1" ht="44.25" customHeight="1">
      <c r="A180" s="35"/>
      <c r="B180" s="36"/>
      <c r="C180" s="224" t="s">
        <v>220</v>
      </c>
      <c r="D180" s="224" t="s">
        <v>135</v>
      </c>
      <c r="E180" s="225" t="s">
        <v>276</v>
      </c>
      <c r="F180" s="226" t="s">
        <v>277</v>
      </c>
      <c r="G180" s="227" t="s">
        <v>202</v>
      </c>
      <c r="H180" s="228">
        <v>1</v>
      </c>
      <c r="I180" s="229"/>
      <c r="J180" s="230">
        <f>ROUND(I180*H180,2)</f>
        <v>0</v>
      </c>
      <c r="K180" s="231"/>
      <c r="L180" s="41"/>
      <c r="M180" s="232" t="s">
        <v>1</v>
      </c>
      <c r="N180" s="233" t="s">
        <v>42</v>
      </c>
      <c r="O180" s="88"/>
      <c r="P180" s="234">
        <f>O180*H180</f>
        <v>0</v>
      </c>
      <c r="Q180" s="234">
        <v>0</v>
      </c>
      <c r="R180" s="234">
        <f>Q180*H180</f>
        <v>0</v>
      </c>
      <c r="S180" s="234">
        <v>0.00080000000000000004</v>
      </c>
      <c r="T180" s="235">
        <f>S180*H180</f>
        <v>0.00080000000000000004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6" t="s">
        <v>203</v>
      </c>
      <c r="AT180" s="236" t="s">
        <v>135</v>
      </c>
      <c r="AU180" s="236" t="s">
        <v>109</v>
      </c>
      <c r="AY180" s="14" t="s">
        <v>132</v>
      </c>
      <c r="BE180" s="237">
        <f>IF(N180="základní",J180,0)</f>
        <v>0</v>
      </c>
      <c r="BF180" s="237">
        <f>IF(N180="snížená",J180,0)</f>
        <v>0</v>
      </c>
      <c r="BG180" s="237">
        <f>IF(N180="zákl. přenesená",J180,0)</f>
        <v>0</v>
      </c>
      <c r="BH180" s="237">
        <f>IF(N180="sníž. přenesená",J180,0)</f>
        <v>0</v>
      </c>
      <c r="BI180" s="237">
        <f>IF(N180="nulová",J180,0)</f>
        <v>0</v>
      </c>
      <c r="BJ180" s="14" t="s">
        <v>109</v>
      </c>
      <c r="BK180" s="237">
        <f>ROUND(I180*H180,2)</f>
        <v>0</v>
      </c>
      <c r="BL180" s="14" t="s">
        <v>203</v>
      </c>
      <c r="BM180" s="236" t="s">
        <v>278</v>
      </c>
    </row>
    <row r="181" s="2" customFormat="1" ht="33" customHeight="1">
      <c r="A181" s="35"/>
      <c r="B181" s="36"/>
      <c r="C181" s="224" t="s">
        <v>279</v>
      </c>
      <c r="D181" s="224" t="s">
        <v>135</v>
      </c>
      <c r="E181" s="225" t="s">
        <v>280</v>
      </c>
      <c r="F181" s="226" t="s">
        <v>281</v>
      </c>
      <c r="G181" s="227" t="s">
        <v>202</v>
      </c>
      <c r="H181" s="228">
        <v>1</v>
      </c>
      <c r="I181" s="229"/>
      <c r="J181" s="230">
        <f>ROUND(I181*H181,2)</f>
        <v>0</v>
      </c>
      <c r="K181" s="231"/>
      <c r="L181" s="41"/>
      <c r="M181" s="232" t="s">
        <v>1</v>
      </c>
      <c r="N181" s="233" t="s">
        <v>42</v>
      </c>
      <c r="O181" s="88"/>
      <c r="P181" s="234">
        <f>O181*H181</f>
        <v>0</v>
      </c>
      <c r="Q181" s="234">
        <v>0</v>
      </c>
      <c r="R181" s="234">
        <f>Q181*H181</f>
        <v>0</v>
      </c>
      <c r="S181" s="234">
        <v>0</v>
      </c>
      <c r="T181" s="23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6" t="s">
        <v>203</v>
      </c>
      <c r="AT181" s="236" t="s">
        <v>135</v>
      </c>
      <c r="AU181" s="236" t="s">
        <v>109</v>
      </c>
      <c r="AY181" s="14" t="s">
        <v>132</v>
      </c>
      <c r="BE181" s="237">
        <f>IF(N181="základní",J181,0)</f>
        <v>0</v>
      </c>
      <c r="BF181" s="237">
        <f>IF(N181="snížená",J181,0)</f>
        <v>0</v>
      </c>
      <c r="BG181" s="237">
        <f>IF(N181="zákl. přenesená",J181,0)</f>
        <v>0</v>
      </c>
      <c r="BH181" s="237">
        <f>IF(N181="sníž. přenesená",J181,0)</f>
        <v>0</v>
      </c>
      <c r="BI181" s="237">
        <f>IF(N181="nulová",J181,0)</f>
        <v>0</v>
      </c>
      <c r="BJ181" s="14" t="s">
        <v>109</v>
      </c>
      <c r="BK181" s="237">
        <f>ROUND(I181*H181,2)</f>
        <v>0</v>
      </c>
      <c r="BL181" s="14" t="s">
        <v>203</v>
      </c>
      <c r="BM181" s="236" t="s">
        <v>282</v>
      </c>
    </row>
    <row r="182" s="2" customFormat="1" ht="16.5" customHeight="1">
      <c r="A182" s="35"/>
      <c r="B182" s="36"/>
      <c r="C182" s="242" t="s">
        <v>283</v>
      </c>
      <c r="D182" s="242" t="s">
        <v>217</v>
      </c>
      <c r="E182" s="243" t="s">
        <v>284</v>
      </c>
      <c r="F182" s="244" t="s">
        <v>285</v>
      </c>
      <c r="G182" s="245" t="s">
        <v>202</v>
      </c>
      <c r="H182" s="246">
        <v>1</v>
      </c>
      <c r="I182" s="247"/>
      <c r="J182" s="248">
        <f>ROUND(I182*H182,2)</f>
        <v>0</v>
      </c>
      <c r="K182" s="249"/>
      <c r="L182" s="250"/>
      <c r="M182" s="251" t="s">
        <v>1</v>
      </c>
      <c r="N182" s="252" t="s">
        <v>42</v>
      </c>
      <c r="O182" s="88"/>
      <c r="P182" s="234">
        <f>O182*H182</f>
        <v>0</v>
      </c>
      <c r="Q182" s="234">
        <v>0.0025500000000000002</v>
      </c>
      <c r="R182" s="234">
        <f>Q182*H182</f>
        <v>0.0025500000000000002</v>
      </c>
      <c r="S182" s="234">
        <v>0</v>
      </c>
      <c r="T182" s="23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6" t="s">
        <v>220</v>
      </c>
      <c r="AT182" s="236" t="s">
        <v>217</v>
      </c>
      <c r="AU182" s="236" t="s">
        <v>109</v>
      </c>
      <c r="AY182" s="14" t="s">
        <v>132</v>
      </c>
      <c r="BE182" s="237">
        <f>IF(N182="základní",J182,0)</f>
        <v>0</v>
      </c>
      <c r="BF182" s="237">
        <f>IF(N182="snížená",J182,0)</f>
        <v>0</v>
      </c>
      <c r="BG182" s="237">
        <f>IF(N182="zákl. přenesená",J182,0)</f>
        <v>0</v>
      </c>
      <c r="BH182" s="237">
        <f>IF(N182="sníž. přenesená",J182,0)</f>
        <v>0</v>
      </c>
      <c r="BI182" s="237">
        <f>IF(N182="nulová",J182,0)</f>
        <v>0</v>
      </c>
      <c r="BJ182" s="14" t="s">
        <v>109</v>
      </c>
      <c r="BK182" s="237">
        <f>ROUND(I182*H182,2)</f>
        <v>0</v>
      </c>
      <c r="BL182" s="14" t="s">
        <v>203</v>
      </c>
      <c r="BM182" s="236" t="s">
        <v>286</v>
      </c>
    </row>
    <row r="183" s="2" customFormat="1" ht="33" customHeight="1">
      <c r="A183" s="35"/>
      <c r="B183" s="36"/>
      <c r="C183" s="224" t="s">
        <v>287</v>
      </c>
      <c r="D183" s="224" t="s">
        <v>135</v>
      </c>
      <c r="E183" s="225" t="s">
        <v>288</v>
      </c>
      <c r="F183" s="226" t="s">
        <v>289</v>
      </c>
      <c r="G183" s="227" t="s">
        <v>202</v>
      </c>
      <c r="H183" s="228">
        <v>5</v>
      </c>
      <c r="I183" s="229"/>
      <c r="J183" s="230">
        <f>ROUND(I183*H183,2)</f>
        <v>0</v>
      </c>
      <c r="K183" s="231"/>
      <c r="L183" s="41"/>
      <c r="M183" s="232" t="s">
        <v>1</v>
      </c>
      <c r="N183" s="233" t="s">
        <v>42</v>
      </c>
      <c r="O183" s="88"/>
      <c r="P183" s="234">
        <f>O183*H183</f>
        <v>0</v>
      </c>
      <c r="Q183" s="234">
        <v>0</v>
      </c>
      <c r="R183" s="234">
        <f>Q183*H183</f>
        <v>0</v>
      </c>
      <c r="S183" s="234">
        <v>0</v>
      </c>
      <c r="T183" s="23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6" t="s">
        <v>203</v>
      </c>
      <c r="AT183" s="236" t="s">
        <v>135</v>
      </c>
      <c r="AU183" s="236" t="s">
        <v>109</v>
      </c>
      <c r="AY183" s="14" t="s">
        <v>132</v>
      </c>
      <c r="BE183" s="237">
        <f>IF(N183="základní",J183,0)</f>
        <v>0</v>
      </c>
      <c r="BF183" s="237">
        <f>IF(N183="snížená",J183,0)</f>
        <v>0</v>
      </c>
      <c r="BG183" s="237">
        <f>IF(N183="zákl. přenesená",J183,0)</f>
        <v>0</v>
      </c>
      <c r="BH183" s="237">
        <f>IF(N183="sníž. přenesená",J183,0)</f>
        <v>0</v>
      </c>
      <c r="BI183" s="237">
        <f>IF(N183="nulová",J183,0)</f>
        <v>0</v>
      </c>
      <c r="BJ183" s="14" t="s">
        <v>109</v>
      </c>
      <c r="BK183" s="237">
        <f>ROUND(I183*H183,2)</f>
        <v>0</v>
      </c>
      <c r="BL183" s="14" t="s">
        <v>203</v>
      </c>
      <c r="BM183" s="236" t="s">
        <v>290</v>
      </c>
    </row>
    <row r="184" s="2" customFormat="1" ht="24.15" customHeight="1">
      <c r="A184" s="35"/>
      <c r="B184" s="36"/>
      <c r="C184" s="242" t="s">
        <v>291</v>
      </c>
      <c r="D184" s="242" t="s">
        <v>217</v>
      </c>
      <c r="E184" s="243" t="s">
        <v>292</v>
      </c>
      <c r="F184" s="244" t="s">
        <v>293</v>
      </c>
      <c r="G184" s="245" t="s">
        <v>202</v>
      </c>
      <c r="H184" s="246">
        <v>5</v>
      </c>
      <c r="I184" s="247"/>
      <c r="J184" s="248">
        <f>ROUND(I184*H184,2)</f>
        <v>0</v>
      </c>
      <c r="K184" s="249"/>
      <c r="L184" s="250"/>
      <c r="M184" s="251" t="s">
        <v>1</v>
      </c>
      <c r="N184" s="252" t="s">
        <v>42</v>
      </c>
      <c r="O184" s="88"/>
      <c r="P184" s="234">
        <f>O184*H184</f>
        <v>0</v>
      </c>
      <c r="Q184" s="234">
        <v>0.001</v>
      </c>
      <c r="R184" s="234">
        <f>Q184*H184</f>
        <v>0.0050000000000000001</v>
      </c>
      <c r="S184" s="234">
        <v>0</v>
      </c>
      <c r="T184" s="23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6" t="s">
        <v>220</v>
      </c>
      <c r="AT184" s="236" t="s">
        <v>217</v>
      </c>
      <c r="AU184" s="236" t="s">
        <v>109</v>
      </c>
      <c r="AY184" s="14" t="s">
        <v>132</v>
      </c>
      <c r="BE184" s="237">
        <f>IF(N184="základní",J184,0)</f>
        <v>0</v>
      </c>
      <c r="BF184" s="237">
        <f>IF(N184="snížená",J184,0)</f>
        <v>0</v>
      </c>
      <c r="BG184" s="237">
        <f>IF(N184="zákl. přenesená",J184,0)</f>
        <v>0</v>
      </c>
      <c r="BH184" s="237">
        <f>IF(N184="sníž. přenesená",J184,0)</f>
        <v>0</v>
      </c>
      <c r="BI184" s="237">
        <f>IF(N184="nulová",J184,0)</f>
        <v>0</v>
      </c>
      <c r="BJ184" s="14" t="s">
        <v>109</v>
      </c>
      <c r="BK184" s="237">
        <f>ROUND(I184*H184,2)</f>
        <v>0</v>
      </c>
      <c r="BL184" s="14" t="s">
        <v>203</v>
      </c>
      <c r="BM184" s="236" t="s">
        <v>294</v>
      </c>
    </row>
    <row r="185" s="2" customFormat="1" ht="24.15" customHeight="1">
      <c r="A185" s="35"/>
      <c r="B185" s="36"/>
      <c r="C185" s="224" t="s">
        <v>295</v>
      </c>
      <c r="D185" s="224" t="s">
        <v>135</v>
      </c>
      <c r="E185" s="225" t="s">
        <v>296</v>
      </c>
      <c r="F185" s="226" t="s">
        <v>297</v>
      </c>
      <c r="G185" s="227" t="s">
        <v>171</v>
      </c>
      <c r="H185" s="228">
        <v>0.01</v>
      </c>
      <c r="I185" s="229"/>
      <c r="J185" s="230">
        <f>ROUND(I185*H185,2)</f>
        <v>0</v>
      </c>
      <c r="K185" s="231"/>
      <c r="L185" s="41"/>
      <c r="M185" s="232" t="s">
        <v>1</v>
      </c>
      <c r="N185" s="233" t="s">
        <v>42</v>
      </c>
      <c r="O185" s="88"/>
      <c r="P185" s="234">
        <f>O185*H185</f>
        <v>0</v>
      </c>
      <c r="Q185" s="234">
        <v>0</v>
      </c>
      <c r="R185" s="234">
        <f>Q185*H185</f>
        <v>0</v>
      </c>
      <c r="S185" s="234">
        <v>0</v>
      </c>
      <c r="T185" s="23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6" t="s">
        <v>203</v>
      </c>
      <c r="AT185" s="236" t="s">
        <v>135</v>
      </c>
      <c r="AU185" s="236" t="s">
        <v>109</v>
      </c>
      <c r="AY185" s="14" t="s">
        <v>132</v>
      </c>
      <c r="BE185" s="237">
        <f>IF(N185="základní",J185,0)</f>
        <v>0</v>
      </c>
      <c r="BF185" s="237">
        <f>IF(N185="snížená",J185,0)</f>
        <v>0</v>
      </c>
      <c r="BG185" s="237">
        <f>IF(N185="zákl. přenesená",J185,0)</f>
        <v>0</v>
      </c>
      <c r="BH185" s="237">
        <f>IF(N185="sníž. přenesená",J185,0)</f>
        <v>0</v>
      </c>
      <c r="BI185" s="237">
        <f>IF(N185="nulová",J185,0)</f>
        <v>0</v>
      </c>
      <c r="BJ185" s="14" t="s">
        <v>109</v>
      </c>
      <c r="BK185" s="237">
        <f>ROUND(I185*H185,2)</f>
        <v>0</v>
      </c>
      <c r="BL185" s="14" t="s">
        <v>203</v>
      </c>
      <c r="BM185" s="236" t="s">
        <v>298</v>
      </c>
    </row>
    <row r="186" s="2" customFormat="1" ht="24.15" customHeight="1">
      <c r="A186" s="35"/>
      <c r="B186" s="36"/>
      <c r="C186" s="224" t="s">
        <v>299</v>
      </c>
      <c r="D186" s="224" t="s">
        <v>135</v>
      </c>
      <c r="E186" s="225" t="s">
        <v>300</v>
      </c>
      <c r="F186" s="226" t="s">
        <v>301</v>
      </c>
      <c r="G186" s="227" t="s">
        <v>171</v>
      </c>
      <c r="H186" s="228">
        <v>0.01</v>
      </c>
      <c r="I186" s="229"/>
      <c r="J186" s="230">
        <f>ROUND(I186*H186,2)</f>
        <v>0</v>
      </c>
      <c r="K186" s="231"/>
      <c r="L186" s="41"/>
      <c r="M186" s="232" t="s">
        <v>1</v>
      </c>
      <c r="N186" s="233" t="s">
        <v>42</v>
      </c>
      <c r="O186" s="88"/>
      <c r="P186" s="234">
        <f>O186*H186</f>
        <v>0</v>
      </c>
      <c r="Q186" s="234">
        <v>0</v>
      </c>
      <c r="R186" s="234">
        <f>Q186*H186</f>
        <v>0</v>
      </c>
      <c r="S186" s="234">
        <v>0</v>
      </c>
      <c r="T186" s="23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6" t="s">
        <v>203</v>
      </c>
      <c r="AT186" s="236" t="s">
        <v>135</v>
      </c>
      <c r="AU186" s="236" t="s">
        <v>109</v>
      </c>
      <c r="AY186" s="14" t="s">
        <v>132</v>
      </c>
      <c r="BE186" s="237">
        <f>IF(N186="základní",J186,0)</f>
        <v>0</v>
      </c>
      <c r="BF186" s="237">
        <f>IF(N186="snížená",J186,0)</f>
        <v>0</v>
      </c>
      <c r="BG186" s="237">
        <f>IF(N186="zákl. přenesená",J186,0)</f>
        <v>0</v>
      </c>
      <c r="BH186" s="237">
        <f>IF(N186="sníž. přenesená",J186,0)</f>
        <v>0</v>
      </c>
      <c r="BI186" s="237">
        <f>IF(N186="nulová",J186,0)</f>
        <v>0</v>
      </c>
      <c r="BJ186" s="14" t="s">
        <v>109</v>
      </c>
      <c r="BK186" s="237">
        <f>ROUND(I186*H186,2)</f>
        <v>0</v>
      </c>
      <c r="BL186" s="14" t="s">
        <v>203</v>
      </c>
      <c r="BM186" s="236" t="s">
        <v>302</v>
      </c>
    </row>
    <row r="187" s="2" customFormat="1" ht="24.15" customHeight="1">
      <c r="A187" s="35"/>
      <c r="B187" s="36"/>
      <c r="C187" s="224" t="s">
        <v>303</v>
      </c>
      <c r="D187" s="224" t="s">
        <v>135</v>
      </c>
      <c r="E187" s="225" t="s">
        <v>304</v>
      </c>
      <c r="F187" s="226" t="s">
        <v>305</v>
      </c>
      <c r="G187" s="227" t="s">
        <v>171</v>
      </c>
      <c r="H187" s="228">
        <v>0.01</v>
      </c>
      <c r="I187" s="229"/>
      <c r="J187" s="230">
        <f>ROUND(I187*H187,2)</f>
        <v>0</v>
      </c>
      <c r="K187" s="231"/>
      <c r="L187" s="41"/>
      <c r="M187" s="232" t="s">
        <v>1</v>
      </c>
      <c r="N187" s="233" t="s">
        <v>42</v>
      </c>
      <c r="O187" s="88"/>
      <c r="P187" s="234">
        <f>O187*H187</f>
        <v>0</v>
      </c>
      <c r="Q187" s="234">
        <v>0</v>
      </c>
      <c r="R187" s="234">
        <f>Q187*H187</f>
        <v>0</v>
      </c>
      <c r="S187" s="234">
        <v>0</v>
      </c>
      <c r="T187" s="23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6" t="s">
        <v>203</v>
      </c>
      <c r="AT187" s="236" t="s">
        <v>135</v>
      </c>
      <c r="AU187" s="236" t="s">
        <v>109</v>
      </c>
      <c r="AY187" s="14" t="s">
        <v>132</v>
      </c>
      <c r="BE187" s="237">
        <f>IF(N187="základní",J187,0)</f>
        <v>0</v>
      </c>
      <c r="BF187" s="237">
        <f>IF(N187="snížená",J187,0)</f>
        <v>0</v>
      </c>
      <c r="BG187" s="237">
        <f>IF(N187="zákl. přenesená",J187,0)</f>
        <v>0</v>
      </c>
      <c r="BH187" s="237">
        <f>IF(N187="sníž. přenesená",J187,0)</f>
        <v>0</v>
      </c>
      <c r="BI187" s="237">
        <f>IF(N187="nulová",J187,0)</f>
        <v>0</v>
      </c>
      <c r="BJ187" s="14" t="s">
        <v>109</v>
      </c>
      <c r="BK187" s="237">
        <f>ROUND(I187*H187,2)</f>
        <v>0</v>
      </c>
      <c r="BL187" s="14" t="s">
        <v>203</v>
      </c>
      <c r="BM187" s="236" t="s">
        <v>306</v>
      </c>
    </row>
    <row r="188" s="12" customFormat="1" ht="22.8" customHeight="1">
      <c r="A188" s="12"/>
      <c r="B188" s="208"/>
      <c r="C188" s="209"/>
      <c r="D188" s="210" t="s">
        <v>75</v>
      </c>
      <c r="E188" s="222" t="s">
        <v>307</v>
      </c>
      <c r="F188" s="222" t="s">
        <v>308</v>
      </c>
      <c r="G188" s="209"/>
      <c r="H188" s="209"/>
      <c r="I188" s="212"/>
      <c r="J188" s="223">
        <f>BK188</f>
        <v>0</v>
      </c>
      <c r="K188" s="209"/>
      <c r="L188" s="214"/>
      <c r="M188" s="215"/>
      <c r="N188" s="216"/>
      <c r="O188" s="216"/>
      <c r="P188" s="217">
        <f>SUM(P189:P190)</f>
        <v>0</v>
      </c>
      <c r="Q188" s="216"/>
      <c r="R188" s="217">
        <f>SUM(R189:R190)</f>
        <v>0.00059999999999999995</v>
      </c>
      <c r="S188" s="216"/>
      <c r="T188" s="218">
        <f>SUM(T189:T190)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9" t="s">
        <v>109</v>
      </c>
      <c r="AT188" s="220" t="s">
        <v>75</v>
      </c>
      <c r="AU188" s="220" t="s">
        <v>81</v>
      </c>
      <c r="AY188" s="219" t="s">
        <v>132</v>
      </c>
      <c r="BK188" s="221">
        <f>SUM(BK189:BK190)</f>
        <v>0</v>
      </c>
    </row>
    <row r="189" s="2" customFormat="1" ht="16.5" customHeight="1">
      <c r="A189" s="35"/>
      <c r="B189" s="36"/>
      <c r="C189" s="224" t="s">
        <v>309</v>
      </c>
      <c r="D189" s="224" t="s">
        <v>135</v>
      </c>
      <c r="E189" s="225" t="s">
        <v>310</v>
      </c>
      <c r="F189" s="226" t="s">
        <v>311</v>
      </c>
      <c r="G189" s="227" t="s">
        <v>202</v>
      </c>
      <c r="H189" s="228">
        <v>2</v>
      </c>
      <c r="I189" s="229"/>
      <c r="J189" s="230">
        <f>ROUND(I189*H189,2)</f>
        <v>0</v>
      </c>
      <c r="K189" s="231"/>
      <c r="L189" s="41"/>
      <c r="M189" s="232" t="s">
        <v>1</v>
      </c>
      <c r="N189" s="233" t="s">
        <v>42</v>
      </c>
      <c r="O189" s="88"/>
      <c r="P189" s="234">
        <f>O189*H189</f>
        <v>0</v>
      </c>
      <c r="Q189" s="234">
        <v>0</v>
      </c>
      <c r="R189" s="234">
        <f>Q189*H189</f>
        <v>0</v>
      </c>
      <c r="S189" s="234">
        <v>0</v>
      </c>
      <c r="T189" s="23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6" t="s">
        <v>203</v>
      </c>
      <c r="AT189" s="236" t="s">
        <v>135</v>
      </c>
      <c r="AU189" s="236" t="s">
        <v>109</v>
      </c>
      <c r="AY189" s="14" t="s">
        <v>132</v>
      </c>
      <c r="BE189" s="237">
        <f>IF(N189="základní",J189,0)</f>
        <v>0</v>
      </c>
      <c r="BF189" s="237">
        <f>IF(N189="snížená",J189,0)</f>
        <v>0</v>
      </c>
      <c r="BG189" s="237">
        <f>IF(N189="zákl. přenesená",J189,0)</f>
        <v>0</v>
      </c>
      <c r="BH189" s="237">
        <f>IF(N189="sníž. přenesená",J189,0)</f>
        <v>0</v>
      </c>
      <c r="BI189" s="237">
        <f>IF(N189="nulová",J189,0)</f>
        <v>0</v>
      </c>
      <c r="BJ189" s="14" t="s">
        <v>109</v>
      </c>
      <c r="BK189" s="237">
        <f>ROUND(I189*H189,2)</f>
        <v>0</v>
      </c>
      <c r="BL189" s="14" t="s">
        <v>203</v>
      </c>
      <c r="BM189" s="236" t="s">
        <v>312</v>
      </c>
    </row>
    <row r="190" s="2" customFormat="1" ht="16.5" customHeight="1">
      <c r="A190" s="35"/>
      <c r="B190" s="36"/>
      <c r="C190" s="242" t="s">
        <v>313</v>
      </c>
      <c r="D190" s="242" t="s">
        <v>217</v>
      </c>
      <c r="E190" s="243" t="s">
        <v>314</v>
      </c>
      <c r="F190" s="244" t="s">
        <v>315</v>
      </c>
      <c r="G190" s="245" t="s">
        <v>202</v>
      </c>
      <c r="H190" s="246">
        <v>2</v>
      </c>
      <c r="I190" s="247"/>
      <c r="J190" s="248">
        <f>ROUND(I190*H190,2)</f>
        <v>0</v>
      </c>
      <c r="K190" s="249"/>
      <c r="L190" s="250"/>
      <c r="M190" s="251" t="s">
        <v>1</v>
      </c>
      <c r="N190" s="252" t="s">
        <v>42</v>
      </c>
      <c r="O190" s="88"/>
      <c r="P190" s="234">
        <f>O190*H190</f>
        <v>0</v>
      </c>
      <c r="Q190" s="234">
        <v>0.00029999999999999997</v>
      </c>
      <c r="R190" s="234">
        <f>Q190*H190</f>
        <v>0.00059999999999999995</v>
      </c>
      <c r="S190" s="234">
        <v>0</v>
      </c>
      <c r="T190" s="23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6" t="s">
        <v>220</v>
      </c>
      <c r="AT190" s="236" t="s">
        <v>217</v>
      </c>
      <c r="AU190" s="236" t="s">
        <v>109</v>
      </c>
      <c r="AY190" s="14" t="s">
        <v>132</v>
      </c>
      <c r="BE190" s="237">
        <f>IF(N190="základní",J190,0)</f>
        <v>0</v>
      </c>
      <c r="BF190" s="237">
        <f>IF(N190="snížená",J190,0)</f>
        <v>0</v>
      </c>
      <c r="BG190" s="237">
        <f>IF(N190="zákl. přenesená",J190,0)</f>
        <v>0</v>
      </c>
      <c r="BH190" s="237">
        <f>IF(N190="sníž. přenesená",J190,0)</f>
        <v>0</v>
      </c>
      <c r="BI190" s="237">
        <f>IF(N190="nulová",J190,0)</f>
        <v>0</v>
      </c>
      <c r="BJ190" s="14" t="s">
        <v>109</v>
      </c>
      <c r="BK190" s="237">
        <f>ROUND(I190*H190,2)</f>
        <v>0</v>
      </c>
      <c r="BL190" s="14" t="s">
        <v>203</v>
      </c>
      <c r="BM190" s="236" t="s">
        <v>316</v>
      </c>
    </row>
    <row r="191" s="12" customFormat="1" ht="22.8" customHeight="1">
      <c r="A191" s="12"/>
      <c r="B191" s="208"/>
      <c r="C191" s="209"/>
      <c r="D191" s="210" t="s">
        <v>75</v>
      </c>
      <c r="E191" s="222" t="s">
        <v>317</v>
      </c>
      <c r="F191" s="222" t="s">
        <v>318</v>
      </c>
      <c r="G191" s="209"/>
      <c r="H191" s="209"/>
      <c r="I191" s="212"/>
      <c r="J191" s="223">
        <f>BK191</f>
        <v>0</v>
      </c>
      <c r="K191" s="209"/>
      <c r="L191" s="214"/>
      <c r="M191" s="215"/>
      <c r="N191" s="216"/>
      <c r="O191" s="216"/>
      <c r="P191" s="217">
        <f>SUM(P192:P199)</f>
        <v>0</v>
      </c>
      <c r="Q191" s="216"/>
      <c r="R191" s="217">
        <f>SUM(R192:R199)</f>
        <v>0.35328999999999999</v>
      </c>
      <c r="S191" s="216"/>
      <c r="T191" s="218">
        <f>SUM(T192:T199)</f>
        <v>0.0018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9" t="s">
        <v>109</v>
      </c>
      <c r="AT191" s="220" t="s">
        <v>75</v>
      </c>
      <c r="AU191" s="220" t="s">
        <v>81</v>
      </c>
      <c r="AY191" s="219" t="s">
        <v>132</v>
      </c>
      <c r="BK191" s="221">
        <f>SUM(BK192:BK199)</f>
        <v>0</v>
      </c>
    </row>
    <row r="192" s="2" customFormat="1" ht="16.5" customHeight="1">
      <c r="A192" s="35"/>
      <c r="B192" s="36"/>
      <c r="C192" s="224" t="s">
        <v>319</v>
      </c>
      <c r="D192" s="224" t="s">
        <v>135</v>
      </c>
      <c r="E192" s="225" t="s">
        <v>320</v>
      </c>
      <c r="F192" s="226" t="s">
        <v>321</v>
      </c>
      <c r="G192" s="227" t="s">
        <v>202</v>
      </c>
      <c r="H192" s="228">
        <v>1</v>
      </c>
      <c r="I192" s="229"/>
      <c r="J192" s="230">
        <f>ROUND(I192*H192,2)</f>
        <v>0</v>
      </c>
      <c r="K192" s="231"/>
      <c r="L192" s="41"/>
      <c r="M192" s="232" t="s">
        <v>1</v>
      </c>
      <c r="N192" s="233" t="s">
        <v>42</v>
      </c>
      <c r="O192" s="88"/>
      <c r="P192" s="234">
        <f>O192*H192</f>
        <v>0</v>
      </c>
      <c r="Q192" s="234">
        <v>0</v>
      </c>
      <c r="R192" s="234">
        <f>Q192*H192</f>
        <v>0</v>
      </c>
      <c r="S192" s="234">
        <v>0.0018</v>
      </c>
      <c r="T192" s="235">
        <f>S192*H192</f>
        <v>0.0018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6" t="s">
        <v>203</v>
      </c>
      <c r="AT192" s="236" t="s">
        <v>135</v>
      </c>
      <c r="AU192" s="236" t="s">
        <v>109</v>
      </c>
      <c r="AY192" s="14" t="s">
        <v>132</v>
      </c>
      <c r="BE192" s="237">
        <f>IF(N192="základní",J192,0)</f>
        <v>0</v>
      </c>
      <c r="BF192" s="237">
        <f>IF(N192="snížená",J192,0)</f>
        <v>0</v>
      </c>
      <c r="BG192" s="237">
        <f>IF(N192="zákl. přenesená",J192,0)</f>
        <v>0</v>
      </c>
      <c r="BH192" s="237">
        <f>IF(N192="sníž. přenesená",J192,0)</f>
        <v>0</v>
      </c>
      <c r="BI192" s="237">
        <f>IF(N192="nulová",J192,0)</f>
        <v>0</v>
      </c>
      <c r="BJ192" s="14" t="s">
        <v>109</v>
      </c>
      <c r="BK192" s="237">
        <f>ROUND(I192*H192,2)</f>
        <v>0</v>
      </c>
      <c r="BL192" s="14" t="s">
        <v>203</v>
      </c>
      <c r="BM192" s="236" t="s">
        <v>322</v>
      </c>
    </row>
    <row r="193" s="2" customFormat="1" ht="24.15" customHeight="1">
      <c r="A193" s="35"/>
      <c r="B193" s="36"/>
      <c r="C193" s="224" t="s">
        <v>323</v>
      </c>
      <c r="D193" s="224" t="s">
        <v>135</v>
      </c>
      <c r="E193" s="225" t="s">
        <v>324</v>
      </c>
      <c r="F193" s="226" t="s">
        <v>325</v>
      </c>
      <c r="G193" s="227" t="s">
        <v>202</v>
      </c>
      <c r="H193" s="228">
        <v>9</v>
      </c>
      <c r="I193" s="229"/>
      <c r="J193" s="230">
        <f>ROUND(I193*H193,2)</f>
        <v>0</v>
      </c>
      <c r="K193" s="231"/>
      <c r="L193" s="41"/>
      <c r="M193" s="232" t="s">
        <v>1</v>
      </c>
      <c r="N193" s="233" t="s">
        <v>42</v>
      </c>
      <c r="O193" s="88"/>
      <c r="P193" s="234">
        <f>O193*H193</f>
        <v>0</v>
      </c>
      <c r="Q193" s="234">
        <v>0</v>
      </c>
      <c r="R193" s="234">
        <f>Q193*H193</f>
        <v>0</v>
      </c>
      <c r="S193" s="234">
        <v>0</v>
      </c>
      <c r="T193" s="23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6" t="s">
        <v>203</v>
      </c>
      <c r="AT193" s="236" t="s">
        <v>135</v>
      </c>
      <c r="AU193" s="236" t="s">
        <v>109</v>
      </c>
      <c r="AY193" s="14" t="s">
        <v>132</v>
      </c>
      <c r="BE193" s="237">
        <f>IF(N193="základní",J193,0)</f>
        <v>0</v>
      </c>
      <c r="BF193" s="237">
        <f>IF(N193="snížená",J193,0)</f>
        <v>0</v>
      </c>
      <c r="BG193" s="237">
        <f>IF(N193="zákl. přenesená",J193,0)</f>
        <v>0</v>
      </c>
      <c r="BH193" s="237">
        <f>IF(N193="sníž. přenesená",J193,0)</f>
        <v>0</v>
      </c>
      <c r="BI193" s="237">
        <f>IF(N193="nulová",J193,0)</f>
        <v>0</v>
      </c>
      <c r="BJ193" s="14" t="s">
        <v>109</v>
      </c>
      <c r="BK193" s="237">
        <f>ROUND(I193*H193,2)</f>
        <v>0</v>
      </c>
      <c r="BL193" s="14" t="s">
        <v>203</v>
      </c>
      <c r="BM193" s="236" t="s">
        <v>326</v>
      </c>
    </row>
    <row r="194" s="2" customFormat="1" ht="16.5" customHeight="1">
      <c r="A194" s="35"/>
      <c r="B194" s="36"/>
      <c r="C194" s="224" t="s">
        <v>327</v>
      </c>
      <c r="D194" s="224" t="s">
        <v>135</v>
      </c>
      <c r="E194" s="225" t="s">
        <v>328</v>
      </c>
      <c r="F194" s="226" t="s">
        <v>329</v>
      </c>
      <c r="G194" s="227" t="s">
        <v>330</v>
      </c>
      <c r="H194" s="228">
        <v>1</v>
      </c>
      <c r="I194" s="229"/>
      <c r="J194" s="230">
        <f>ROUND(I194*H194,2)</f>
        <v>0</v>
      </c>
      <c r="K194" s="231"/>
      <c r="L194" s="41"/>
      <c r="M194" s="232" t="s">
        <v>1</v>
      </c>
      <c r="N194" s="233" t="s">
        <v>42</v>
      </c>
      <c r="O194" s="88"/>
      <c r="P194" s="234">
        <f>O194*H194</f>
        <v>0</v>
      </c>
      <c r="Q194" s="234">
        <v>0</v>
      </c>
      <c r="R194" s="234">
        <f>Q194*H194</f>
        <v>0</v>
      </c>
      <c r="S194" s="234">
        <v>0</v>
      </c>
      <c r="T194" s="23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6" t="s">
        <v>203</v>
      </c>
      <c r="AT194" s="236" t="s">
        <v>135</v>
      </c>
      <c r="AU194" s="236" t="s">
        <v>109</v>
      </c>
      <c r="AY194" s="14" t="s">
        <v>132</v>
      </c>
      <c r="BE194" s="237">
        <f>IF(N194="základní",J194,0)</f>
        <v>0</v>
      </c>
      <c r="BF194" s="237">
        <f>IF(N194="snížená",J194,0)</f>
        <v>0</v>
      </c>
      <c r="BG194" s="237">
        <f>IF(N194="zákl. přenesená",J194,0)</f>
        <v>0</v>
      </c>
      <c r="BH194" s="237">
        <f>IF(N194="sníž. přenesená",J194,0)</f>
        <v>0</v>
      </c>
      <c r="BI194" s="237">
        <f>IF(N194="nulová",J194,0)</f>
        <v>0</v>
      </c>
      <c r="BJ194" s="14" t="s">
        <v>109</v>
      </c>
      <c r="BK194" s="237">
        <f>ROUND(I194*H194,2)</f>
        <v>0</v>
      </c>
      <c r="BL194" s="14" t="s">
        <v>203</v>
      </c>
      <c r="BM194" s="236" t="s">
        <v>331</v>
      </c>
    </row>
    <row r="195" s="2" customFormat="1" ht="24.15" customHeight="1">
      <c r="A195" s="35"/>
      <c r="B195" s="36"/>
      <c r="C195" s="224" t="s">
        <v>332</v>
      </c>
      <c r="D195" s="224" t="s">
        <v>135</v>
      </c>
      <c r="E195" s="225" t="s">
        <v>333</v>
      </c>
      <c r="F195" s="226" t="s">
        <v>334</v>
      </c>
      <c r="G195" s="227" t="s">
        <v>202</v>
      </c>
      <c r="H195" s="228">
        <v>2</v>
      </c>
      <c r="I195" s="229"/>
      <c r="J195" s="230">
        <f>ROUND(I195*H195,2)</f>
        <v>0</v>
      </c>
      <c r="K195" s="231"/>
      <c r="L195" s="41"/>
      <c r="M195" s="232" t="s">
        <v>1</v>
      </c>
      <c r="N195" s="233" t="s">
        <v>42</v>
      </c>
      <c r="O195" s="88"/>
      <c r="P195" s="234">
        <f>O195*H195</f>
        <v>0</v>
      </c>
      <c r="Q195" s="234">
        <v>0</v>
      </c>
      <c r="R195" s="234">
        <f>Q195*H195</f>
        <v>0</v>
      </c>
      <c r="S195" s="234">
        <v>0</v>
      </c>
      <c r="T195" s="23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6" t="s">
        <v>203</v>
      </c>
      <c r="AT195" s="236" t="s">
        <v>135</v>
      </c>
      <c r="AU195" s="236" t="s">
        <v>109</v>
      </c>
      <c r="AY195" s="14" t="s">
        <v>132</v>
      </c>
      <c r="BE195" s="237">
        <f>IF(N195="základní",J195,0)</f>
        <v>0</v>
      </c>
      <c r="BF195" s="237">
        <f>IF(N195="snížená",J195,0)</f>
        <v>0</v>
      </c>
      <c r="BG195" s="237">
        <f>IF(N195="zákl. přenesená",J195,0)</f>
        <v>0</v>
      </c>
      <c r="BH195" s="237">
        <f>IF(N195="sníž. přenesená",J195,0)</f>
        <v>0</v>
      </c>
      <c r="BI195" s="237">
        <f>IF(N195="nulová",J195,0)</f>
        <v>0</v>
      </c>
      <c r="BJ195" s="14" t="s">
        <v>109</v>
      </c>
      <c r="BK195" s="237">
        <f>ROUND(I195*H195,2)</f>
        <v>0</v>
      </c>
      <c r="BL195" s="14" t="s">
        <v>203</v>
      </c>
      <c r="BM195" s="236" t="s">
        <v>335</v>
      </c>
    </row>
    <row r="196" s="2" customFormat="1" ht="21.75" customHeight="1">
      <c r="A196" s="35"/>
      <c r="B196" s="36"/>
      <c r="C196" s="242" t="s">
        <v>336</v>
      </c>
      <c r="D196" s="242" t="s">
        <v>217</v>
      </c>
      <c r="E196" s="243" t="s">
        <v>337</v>
      </c>
      <c r="F196" s="244" t="s">
        <v>338</v>
      </c>
      <c r="G196" s="245" t="s">
        <v>231</v>
      </c>
      <c r="H196" s="246">
        <v>3.9100000000000001</v>
      </c>
      <c r="I196" s="247"/>
      <c r="J196" s="248">
        <f>ROUND(I196*H196,2)</f>
        <v>0</v>
      </c>
      <c r="K196" s="249"/>
      <c r="L196" s="250"/>
      <c r="M196" s="251" t="s">
        <v>1</v>
      </c>
      <c r="N196" s="252" t="s">
        <v>42</v>
      </c>
      <c r="O196" s="88"/>
      <c r="P196" s="234">
        <f>O196*H196</f>
        <v>0</v>
      </c>
      <c r="Q196" s="234">
        <v>0.089999999999999997</v>
      </c>
      <c r="R196" s="234">
        <f>Q196*H196</f>
        <v>0.35189999999999999</v>
      </c>
      <c r="S196" s="234">
        <v>0</v>
      </c>
      <c r="T196" s="235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6" t="s">
        <v>220</v>
      </c>
      <c r="AT196" s="236" t="s">
        <v>217</v>
      </c>
      <c r="AU196" s="236" t="s">
        <v>109</v>
      </c>
      <c r="AY196" s="14" t="s">
        <v>132</v>
      </c>
      <c r="BE196" s="237">
        <f>IF(N196="základní",J196,0)</f>
        <v>0</v>
      </c>
      <c r="BF196" s="237">
        <f>IF(N196="snížená",J196,0)</f>
        <v>0</v>
      </c>
      <c r="BG196" s="237">
        <f>IF(N196="zákl. přenesená",J196,0)</f>
        <v>0</v>
      </c>
      <c r="BH196" s="237">
        <f>IF(N196="sníž. přenesená",J196,0)</f>
        <v>0</v>
      </c>
      <c r="BI196" s="237">
        <f>IF(N196="nulová",J196,0)</f>
        <v>0</v>
      </c>
      <c r="BJ196" s="14" t="s">
        <v>109</v>
      </c>
      <c r="BK196" s="237">
        <f>ROUND(I196*H196,2)</f>
        <v>0</v>
      </c>
      <c r="BL196" s="14" t="s">
        <v>203</v>
      </c>
      <c r="BM196" s="236" t="s">
        <v>339</v>
      </c>
    </row>
    <row r="197" s="2" customFormat="1">
      <c r="A197" s="35"/>
      <c r="B197" s="36"/>
      <c r="C197" s="37"/>
      <c r="D197" s="238" t="s">
        <v>160</v>
      </c>
      <c r="E197" s="37"/>
      <c r="F197" s="239" t="s">
        <v>340</v>
      </c>
      <c r="G197" s="37"/>
      <c r="H197" s="37"/>
      <c r="I197" s="191"/>
      <c r="J197" s="37"/>
      <c r="K197" s="37"/>
      <c r="L197" s="41"/>
      <c r="M197" s="240"/>
      <c r="N197" s="241"/>
      <c r="O197" s="88"/>
      <c r="P197" s="88"/>
      <c r="Q197" s="88"/>
      <c r="R197" s="88"/>
      <c r="S197" s="88"/>
      <c r="T197" s="89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4" t="s">
        <v>160</v>
      </c>
      <c r="AU197" s="14" t="s">
        <v>109</v>
      </c>
    </row>
    <row r="198" s="2" customFormat="1" ht="24.15" customHeight="1">
      <c r="A198" s="35"/>
      <c r="B198" s="36"/>
      <c r="C198" s="224" t="s">
        <v>341</v>
      </c>
      <c r="D198" s="224" t="s">
        <v>135</v>
      </c>
      <c r="E198" s="225" t="s">
        <v>342</v>
      </c>
      <c r="F198" s="226" t="s">
        <v>343</v>
      </c>
      <c r="G198" s="227" t="s">
        <v>202</v>
      </c>
      <c r="H198" s="228">
        <v>1</v>
      </c>
      <c r="I198" s="229"/>
      <c r="J198" s="230">
        <f>ROUND(I198*H198,2)</f>
        <v>0</v>
      </c>
      <c r="K198" s="231"/>
      <c r="L198" s="41"/>
      <c r="M198" s="232" t="s">
        <v>1</v>
      </c>
      <c r="N198" s="233" t="s">
        <v>42</v>
      </c>
      <c r="O198" s="88"/>
      <c r="P198" s="234">
        <f>O198*H198</f>
        <v>0</v>
      </c>
      <c r="Q198" s="234">
        <v>0</v>
      </c>
      <c r="R198" s="234">
        <f>Q198*H198</f>
        <v>0</v>
      </c>
      <c r="S198" s="234">
        <v>0</v>
      </c>
      <c r="T198" s="23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6" t="s">
        <v>203</v>
      </c>
      <c r="AT198" s="236" t="s">
        <v>135</v>
      </c>
      <c r="AU198" s="236" t="s">
        <v>109</v>
      </c>
      <c r="AY198" s="14" t="s">
        <v>132</v>
      </c>
      <c r="BE198" s="237">
        <f>IF(N198="základní",J198,0)</f>
        <v>0</v>
      </c>
      <c r="BF198" s="237">
        <f>IF(N198="snížená",J198,0)</f>
        <v>0</v>
      </c>
      <c r="BG198" s="237">
        <f>IF(N198="zákl. přenesená",J198,0)</f>
        <v>0</v>
      </c>
      <c r="BH198" s="237">
        <f>IF(N198="sníž. přenesená",J198,0)</f>
        <v>0</v>
      </c>
      <c r="BI198" s="237">
        <f>IF(N198="nulová",J198,0)</f>
        <v>0</v>
      </c>
      <c r="BJ198" s="14" t="s">
        <v>109</v>
      </c>
      <c r="BK198" s="237">
        <f>ROUND(I198*H198,2)</f>
        <v>0</v>
      </c>
      <c r="BL198" s="14" t="s">
        <v>203</v>
      </c>
      <c r="BM198" s="236" t="s">
        <v>344</v>
      </c>
    </row>
    <row r="199" s="2" customFormat="1" ht="24.15" customHeight="1">
      <c r="A199" s="35"/>
      <c r="B199" s="36"/>
      <c r="C199" s="242" t="s">
        <v>345</v>
      </c>
      <c r="D199" s="242" t="s">
        <v>217</v>
      </c>
      <c r="E199" s="243" t="s">
        <v>346</v>
      </c>
      <c r="F199" s="244" t="s">
        <v>347</v>
      </c>
      <c r="G199" s="245" t="s">
        <v>202</v>
      </c>
      <c r="H199" s="246">
        <v>1</v>
      </c>
      <c r="I199" s="247"/>
      <c r="J199" s="248">
        <f>ROUND(I199*H199,2)</f>
        <v>0</v>
      </c>
      <c r="K199" s="249"/>
      <c r="L199" s="250"/>
      <c r="M199" s="251" t="s">
        <v>1</v>
      </c>
      <c r="N199" s="252" t="s">
        <v>42</v>
      </c>
      <c r="O199" s="88"/>
      <c r="P199" s="234">
        <f>O199*H199</f>
        <v>0</v>
      </c>
      <c r="Q199" s="234">
        <v>0.00139</v>
      </c>
      <c r="R199" s="234">
        <f>Q199*H199</f>
        <v>0.00139</v>
      </c>
      <c r="S199" s="234">
        <v>0</v>
      </c>
      <c r="T199" s="23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6" t="s">
        <v>220</v>
      </c>
      <c r="AT199" s="236" t="s">
        <v>217</v>
      </c>
      <c r="AU199" s="236" t="s">
        <v>109</v>
      </c>
      <c r="AY199" s="14" t="s">
        <v>132</v>
      </c>
      <c r="BE199" s="237">
        <f>IF(N199="základní",J199,0)</f>
        <v>0</v>
      </c>
      <c r="BF199" s="237">
        <f>IF(N199="snížená",J199,0)</f>
        <v>0</v>
      </c>
      <c r="BG199" s="237">
        <f>IF(N199="zákl. přenesená",J199,0)</f>
        <v>0</v>
      </c>
      <c r="BH199" s="237">
        <f>IF(N199="sníž. přenesená",J199,0)</f>
        <v>0</v>
      </c>
      <c r="BI199" s="237">
        <f>IF(N199="nulová",J199,0)</f>
        <v>0</v>
      </c>
      <c r="BJ199" s="14" t="s">
        <v>109</v>
      </c>
      <c r="BK199" s="237">
        <f>ROUND(I199*H199,2)</f>
        <v>0</v>
      </c>
      <c r="BL199" s="14" t="s">
        <v>203</v>
      </c>
      <c r="BM199" s="236" t="s">
        <v>348</v>
      </c>
    </row>
    <row r="200" s="12" customFormat="1" ht="22.8" customHeight="1">
      <c r="A200" s="12"/>
      <c r="B200" s="208"/>
      <c r="C200" s="209"/>
      <c r="D200" s="210" t="s">
        <v>75</v>
      </c>
      <c r="E200" s="222" t="s">
        <v>349</v>
      </c>
      <c r="F200" s="222" t="s">
        <v>350</v>
      </c>
      <c r="G200" s="209"/>
      <c r="H200" s="209"/>
      <c r="I200" s="212"/>
      <c r="J200" s="223">
        <f>BK200</f>
        <v>0</v>
      </c>
      <c r="K200" s="209"/>
      <c r="L200" s="214"/>
      <c r="M200" s="215"/>
      <c r="N200" s="216"/>
      <c r="O200" s="216"/>
      <c r="P200" s="217">
        <f>P201</f>
        <v>0</v>
      </c>
      <c r="Q200" s="216"/>
      <c r="R200" s="217">
        <f>R201</f>
        <v>0.000144</v>
      </c>
      <c r="S200" s="216"/>
      <c r="T200" s="218">
        <f>T201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9" t="s">
        <v>109</v>
      </c>
      <c r="AT200" s="220" t="s">
        <v>75</v>
      </c>
      <c r="AU200" s="220" t="s">
        <v>81</v>
      </c>
      <c r="AY200" s="219" t="s">
        <v>132</v>
      </c>
      <c r="BK200" s="221">
        <f>BK201</f>
        <v>0</v>
      </c>
    </row>
    <row r="201" s="2" customFormat="1" ht="24.15" customHeight="1">
      <c r="A201" s="35"/>
      <c r="B201" s="36"/>
      <c r="C201" s="224" t="s">
        <v>351</v>
      </c>
      <c r="D201" s="224" t="s">
        <v>135</v>
      </c>
      <c r="E201" s="225" t="s">
        <v>352</v>
      </c>
      <c r="F201" s="226" t="s">
        <v>353</v>
      </c>
      <c r="G201" s="227" t="s">
        <v>138</v>
      </c>
      <c r="H201" s="228">
        <v>3.2000000000000002</v>
      </c>
      <c r="I201" s="229"/>
      <c r="J201" s="230">
        <f>ROUND(I201*H201,2)</f>
        <v>0</v>
      </c>
      <c r="K201" s="231"/>
      <c r="L201" s="41"/>
      <c r="M201" s="232" t="s">
        <v>1</v>
      </c>
      <c r="N201" s="233" t="s">
        <v>42</v>
      </c>
      <c r="O201" s="88"/>
      <c r="P201" s="234">
        <f>O201*H201</f>
        <v>0</v>
      </c>
      <c r="Q201" s="234">
        <v>4.5000000000000003E-05</v>
      </c>
      <c r="R201" s="234">
        <f>Q201*H201</f>
        <v>0.000144</v>
      </c>
      <c r="S201" s="234">
        <v>0</v>
      </c>
      <c r="T201" s="235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6" t="s">
        <v>203</v>
      </c>
      <c r="AT201" s="236" t="s">
        <v>135</v>
      </c>
      <c r="AU201" s="236" t="s">
        <v>109</v>
      </c>
      <c r="AY201" s="14" t="s">
        <v>132</v>
      </c>
      <c r="BE201" s="237">
        <f>IF(N201="základní",J201,0)</f>
        <v>0</v>
      </c>
      <c r="BF201" s="237">
        <f>IF(N201="snížená",J201,0)</f>
        <v>0</v>
      </c>
      <c r="BG201" s="237">
        <f>IF(N201="zákl. přenesená",J201,0)</f>
        <v>0</v>
      </c>
      <c r="BH201" s="237">
        <f>IF(N201="sníž. přenesená",J201,0)</f>
        <v>0</v>
      </c>
      <c r="BI201" s="237">
        <f>IF(N201="nulová",J201,0)</f>
        <v>0</v>
      </c>
      <c r="BJ201" s="14" t="s">
        <v>109</v>
      </c>
      <c r="BK201" s="237">
        <f>ROUND(I201*H201,2)</f>
        <v>0</v>
      </c>
      <c r="BL201" s="14" t="s">
        <v>203</v>
      </c>
      <c r="BM201" s="236" t="s">
        <v>354</v>
      </c>
    </row>
    <row r="202" s="12" customFormat="1" ht="22.8" customHeight="1">
      <c r="A202" s="12"/>
      <c r="B202" s="208"/>
      <c r="C202" s="209"/>
      <c r="D202" s="210" t="s">
        <v>75</v>
      </c>
      <c r="E202" s="222" t="s">
        <v>355</v>
      </c>
      <c r="F202" s="222" t="s">
        <v>356</v>
      </c>
      <c r="G202" s="209"/>
      <c r="H202" s="209"/>
      <c r="I202" s="212"/>
      <c r="J202" s="223">
        <f>BK202</f>
        <v>0</v>
      </c>
      <c r="K202" s="209"/>
      <c r="L202" s="214"/>
      <c r="M202" s="215"/>
      <c r="N202" s="216"/>
      <c r="O202" s="216"/>
      <c r="P202" s="217">
        <f>SUM(P203:P216)</f>
        <v>0</v>
      </c>
      <c r="Q202" s="216"/>
      <c r="R202" s="217">
        <f>SUM(R203:R216)</f>
        <v>0.49595694212499997</v>
      </c>
      <c r="S202" s="216"/>
      <c r="T202" s="218">
        <f>SUM(T203:T216)</f>
        <v>0.074874999999999997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9" t="s">
        <v>109</v>
      </c>
      <c r="AT202" s="220" t="s">
        <v>75</v>
      </c>
      <c r="AU202" s="220" t="s">
        <v>81</v>
      </c>
      <c r="AY202" s="219" t="s">
        <v>132</v>
      </c>
      <c r="BK202" s="221">
        <f>SUM(BK203:BK216)</f>
        <v>0</v>
      </c>
    </row>
    <row r="203" s="2" customFormat="1" ht="16.5" customHeight="1">
      <c r="A203" s="35"/>
      <c r="B203" s="36"/>
      <c r="C203" s="224" t="s">
        <v>357</v>
      </c>
      <c r="D203" s="224" t="s">
        <v>135</v>
      </c>
      <c r="E203" s="225" t="s">
        <v>358</v>
      </c>
      <c r="F203" s="226" t="s">
        <v>359</v>
      </c>
      <c r="G203" s="227" t="s">
        <v>138</v>
      </c>
      <c r="H203" s="228">
        <v>26.5</v>
      </c>
      <c r="I203" s="229"/>
      <c r="J203" s="230">
        <f>ROUND(I203*H203,2)</f>
        <v>0</v>
      </c>
      <c r="K203" s="231"/>
      <c r="L203" s="41"/>
      <c r="M203" s="232" t="s">
        <v>1</v>
      </c>
      <c r="N203" s="233" t="s">
        <v>42</v>
      </c>
      <c r="O203" s="88"/>
      <c r="P203" s="234">
        <f>O203*H203</f>
        <v>0</v>
      </c>
      <c r="Q203" s="234">
        <v>0</v>
      </c>
      <c r="R203" s="234">
        <f>Q203*H203</f>
        <v>0</v>
      </c>
      <c r="S203" s="234">
        <v>0</v>
      </c>
      <c r="T203" s="23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6" t="s">
        <v>203</v>
      </c>
      <c r="AT203" s="236" t="s">
        <v>135</v>
      </c>
      <c r="AU203" s="236" t="s">
        <v>109</v>
      </c>
      <c r="AY203" s="14" t="s">
        <v>132</v>
      </c>
      <c r="BE203" s="237">
        <f>IF(N203="základní",J203,0)</f>
        <v>0</v>
      </c>
      <c r="BF203" s="237">
        <f>IF(N203="snížená",J203,0)</f>
        <v>0</v>
      </c>
      <c r="BG203" s="237">
        <f>IF(N203="zákl. přenesená",J203,0)</f>
        <v>0</v>
      </c>
      <c r="BH203" s="237">
        <f>IF(N203="sníž. přenesená",J203,0)</f>
        <v>0</v>
      </c>
      <c r="BI203" s="237">
        <f>IF(N203="nulová",J203,0)</f>
        <v>0</v>
      </c>
      <c r="BJ203" s="14" t="s">
        <v>109</v>
      </c>
      <c r="BK203" s="237">
        <f>ROUND(I203*H203,2)</f>
        <v>0</v>
      </c>
      <c r="BL203" s="14" t="s">
        <v>203</v>
      </c>
      <c r="BM203" s="236" t="s">
        <v>360</v>
      </c>
    </row>
    <row r="204" s="2" customFormat="1" ht="24.15" customHeight="1">
      <c r="A204" s="35"/>
      <c r="B204" s="36"/>
      <c r="C204" s="224" t="s">
        <v>361</v>
      </c>
      <c r="D204" s="224" t="s">
        <v>135</v>
      </c>
      <c r="E204" s="225" t="s">
        <v>362</v>
      </c>
      <c r="F204" s="226" t="s">
        <v>363</v>
      </c>
      <c r="G204" s="227" t="s">
        <v>138</v>
      </c>
      <c r="H204" s="228">
        <v>26.5</v>
      </c>
      <c r="I204" s="229"/>
      <c r="J204" s="230">
        <f>ROUND(I204*H204,2)</f>
        <v>0</v>
      </c>
      <c r="K204" s="231"/>
      <c r="L204" s="41"/>
      <c r="M204" s="232" t="s">
        <v>1</v>
      </c>
      <c r="N204" s="233" t="s">
        <v>42</v>
      </c>
      <c r="O204" s="88"/>
      <c r="P204" s="234">
        <f>O204*H204</f>
        <v>0</v>
      </c>
      <c r="Q204" s="234">
        <v>3.3000000000000003E-05</v>
      </c>
      <c r="R204" s="234">
        <f>Q204*H204</f>
        <v>0.00087450000000000006</v>
      </c>
      <c r="S204" s="234">
        <v>0</v>
      </c>
      <c r="T204" s="23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6" t="s">
        <v>203</v>
      </c>
      <c r="AT204" s="236" t="s">
        <v>135</v>
      </c>
      <c r="AU204" s="236" t="s">
        <v>109</v>
      </c>
      <c r="AY204" s="14" t="s">
        <v>132</v>
      </c>
      <c r="BE204" s="237">
        <f>IF(N204="základní",J204,0)</f>
        <v>0</v>
      </c>
      <c r="BF204" s="237">
        <f>IF(N204="snížená",J204,0)</f>
        <v>0</v>
      </c>
      <c r="BG204" s="237">
        <f>IF(N204="zákl. přenesená",J204,0)</f>
        <v>0</v>
      </c>
      <c r="BH204" s="237">
        <f>IF(N204="sníž. přenesená",J204,0)</f>
        <v>0</v>
      </c>
      <c r="BI204" s="237">
        <f>IF(N204="nulová",J204,0)</f>
        <v>0</v>
      </c>
      <c r="BJ204" s="14" t="s">
        <v>109</v>
      </c>
      <c r="BK204" s="237">
        <f>ROUND(I204*H204,2)</f>
        <v>0</v>
      </c>
      <c r="BL204" s="14" t="s">
        <v>203</v>
      </c>
      <c r="BM204" s="236" t="s">
        <v>364</v>
      </c>
    </row>
    <row r="205" s="2" customFormat="1" ht="24.15" customHeight="1">
      <c r="A205" s="35"/>
      <c r="B205" s="36"/>
      <c r="C205" s="224" t="s">
        <v>365</v>
      </c>
      <c r="D205" s="224" t="s">
        <v>135</v>
      </c>
      <c r="E205" s="225" t="s">
        <v>366</v>
      </c>
      <c r="F205" s="226" t="s">
        <v>367</v>
      </c>
      <c r="G205" s="227" t="s">
        <v>138</v>
      </c>
      <c r="H205" s="228">
        <v>26.5</v>
      </c>
      <c r="I205" s="229"/>
      <c r="J205" s="230">
        <f>ROUND(I205*H205,2)</f>
        <v>0</v>
      </c>
      <c r="K205" s="231"/>
      <c r="L205" s="41"/>
      <c r="M205" s="232" t="s">
        <v>1</v>
      </c>
      <c r="N205" s="233" t="s">
        <v>42</v>
      </c>
      <c r="O205" s="88"/>
      <c r="P205" s="234">
        <f>O205*H205</f>
        <v>0</v>
      </c>
      <c r="Q205" s="234">
        <v>0.014999999999999999</v>
      </c>
      <c r="R205" s="234">
        <f>Q205*H205</f>
        <v>0.39749999999999996</v>
      </c>
      <c r="S205" s="234">
        <v>0</v>
      </c>
      <c r="T205" s="235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6" t="s">
        <v>203</v>
      </c>
      <c r="AT205" s="236" t="s">
        <v>135</v>
      </c>
      <c r="AU205" s="236" t="s">
        <v>109</v>
      </c>
      <c r="AY205" s="14" t="s">
        <v>132</v>
      </c>
      <c r="BE205" s="237">
        <f>IF(N205="základní",J205,0)</f>
        <v>0</v>
      </c>
      <c r="BF205" s="237">
        <f>IF(N205="snížená",J205,0)</f>
        <v>0</v>
      </c>
      <c r="BG205" s="237">
        <f>IF(N205="zákl. přenesená",J205,0)</f>
        <v>0</v>
      </c>
      <c r="BH205" s="237">
        <f>IF(N205="sníž. přenesená",J205,0)</f>
        <v>0</v>
      </c>
      <c r="BI205" s="237">
        <f>IF(N205="nulová",J205,0)</f>
        <v>0</v>
      </c>
      <c r="BJ205" s="14" t="s">
        <v>109</v>
      </c>
      <c r="BK205" s="237">
        <f>ROUND(I205*H205,2)</f>
        <v>0</v>
      </c>
      <c r="BL205" s="14" t="s">
        <v>203</v>
      </c>
      <c r="BM205" s="236" t="s">
        <v>368</v>
      </c>
    </row>
    <row r="206" s="2" customFormat="1" ht="24.15" customHeight="1">
      <c r="A206" s="35"/>
      <c r="B206" s="36"/>
      <c r="C206" s="224" t="s">
        <v>369</v>
      </c>
      <c r="D206" s="224" t="s">
        <v>135</v>
      </c>
      <c r="E206" s="225" t="s">
        <v>370</v>
      </c>
      <c r="F206" s="226" t="s">
        <v>371</v>
      </c>
      <c r="G206" s="227" t="s">
        <v>138</v>
      </c>
      <c r="H206" s="228">
        <v>26.5</v>
      </c>
      <c r="I206" s="229"/>
      <c r="J206" s="230">
        <f>ROUND(I206*H206,2)</f>
        <v>0</v>
      </c>
      <c r="K206" s="231"/>
      <c r="L206" s="41"/>
      <c r="M206" s="232" t="s">
        <v>1</v>
      </c>
      <c r="N206" s="233" t="s">
        <v>42</v>
      </c>
      <c r="O206" s="88"/>
      <c r="P206" s="234">
        <f>O206*H206</f>
        <v>0</v>
      </c>
      <c r="Q206" s="234">
        <v>0</v>
      </c>
      <c r="R206" s="234">
        <f>Q206*H206</f>
        <v>0</v>
      </c>
      <c r="S206" s="234">
        <v>0.0025000000000000001</v>
      </c>
      <c r="T206" s="235">
        <f>S206*H206</f>
        <v>0.066250000000000003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6" t="s">
        <v>203</v>
      </c>
      <c r="AT206" s="236" t="s">
        <v>135</v>
      </c>
      <c r="AU206" s="236" t="s">
        <v>109</v>
      </c>
      <c r="AY206" s="14" t="s">
        <v>132</v>
      </c>
      <c r="BE206" s="237">
        <f>IF(N206="základní",J206,0)</f>
        <v>0</v>
      </c>
      <c r="BF206" s="237">
        <f>IF(N206="snížená",J206,0)</f>
        <v>0</v>
      </c>
      <c r="BG206" s="237">
        <f>IF(N206="zákl. přenesená",J206,0)</f>
        <v>0</v>
      </c>
      <c r="BH206" s="237">
        <f>IF(N206="sníž. přenesená",J206,0)</f>
        <v>0</v>
      </c>
      <c r="BI206" s="237">
        <f>IF(N206="nulová",J206,0)</f>
        <v>0</v>
      </c>
      <c r="BJ206" s="14" t="s">
        <v>109</v>
      </c>
      <c r="BK206" s="237">
        <f>ROUND(I206*H206,2)</f>
        <v>0</v>
      </c>
      <c r="BL206" s="14" t="s">
        <v>203</v>
      </c>
      <c r="BM206" s="236" t="s">
        <v>372</v>
      </c>
    </row>
    <row r="207" s="2" customFormat="1">
      <c r="A207" s="35"/>
      <c r="B207" s="36"/>
      <c r="C207" s="37"/>
      <c r="D207" s="238" t="s">
        <v>160</v>
      </c>
      <c r="E207" s="37"/>
      <c r="F207" s="239" t="s">
        <v>373</v>
      </c>
      <c r="G207" s="37"/>
      <c r="H207" s="37"/>
      <c r="I207" s="191"/>
      <c r="J207" s="37"/>
      <c r="K207" s="37"/>
      <c r="L207" s="41"/>
      <c r="M207" s="240"/>
      <c r="N207" s="241"/>
      <c r="O207" s="88"/>
      <c r="P207" s="88"/>
      <c r="Q207" s="88"/>
      <c r="R207" s="88"/>
      <c r="S207" s="88"/>
      <c r="T207" s="89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4" t="s">
        <v>160</v>
      </c>
      <c r="AU207" s="14" t="s">
        <v>109</v>
      </c>
    </row>
    <row r="208" s="2" customFormat="1" ht="21.75" customHeight="1">
      <c r="A208" s="35"/>
      <c r="B208" s="36"/>
      <c r="C208" s="224" t="s">
        <v>374</v>
      </c>
      <c r="D208" s="224" t="s">
        <v>135</v>
      </c>
      <c r="E208" s="225" t="s">
        <v>375</v>
      </c>
      <c r="F208" s="226" t="s">
        <v>376</v>
      </c>
      <c r="G208" s="227" t="s">
        <v>138</v>
      </c>
      <c r="H208" s="228">
        <v>26.5</v>
      </c>
      <c r="I208" s="229"/>
      <c r="J208" s="230">
        <f>ROUND(I208*H208,2)</f>
        <v>0</v>
      </c>
      <c r="K208" s="231"/>
      <c r="L208" s="41"/>
      <c r="M208" s="232" t="s">
        <v>1</v>
      </c>
      <c r="N208" s="233" t="s">
        <v>42</v>
      </c>
      <c r="O208" s="88"/>
      <c r="P208" s="234">
        <f>O208*H208</f>
        <v>0</v>
      </c>
      <c r="Q208" s="234">
        <v>0.00029999999999999997</v>
      </c>
      <c r="R208" s="234">
        <f>Q208*H208</f>
        <v>0.0079499999999999987</v>
      </c>
      <c r="S208" s="234">
        <v>0</v>
      </c>
      <c r="T208" s="235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6" t="s">
        <v>203</v>
      </c>
      <c r="AT208" s="236" t="s">
        <v>135</v>
      </c>
      <c r="AU208" s="236" t="s">
        <v>109</v>
      </c>
      <c r="AY208" s="14" t="s">
        <v>132</v>
      </c>
      <c r="BE208" s="237">
        <f>IF(N208="základní",J208,0)</f>
        <v>0</v>
      </c>
      <c r="BF208" s="237">
        <f>IF(N208="snížená",J208,0)</f>
        <v>0</v>
      </c>
      <c r="BG208" s="237">
        <f>IF(N208="zákl. přenesená",J208,0)</f>
        <v>0</v>
      </c>
      <c r="BH208" s="237">
        <f>IF(N208="sníž. přenesená",J208,0)</f>
        <v>0</v>
      </c>
      <c r="BI208" s="237">
        <f>IF(N208="nulová",J208,0)</f>
        <v>0</v>
      </c>
      <c r="BJ208" s="14" t="s">
        <v>109</v>
      </c>
      <c r="BK208" s="237">
        <f>ROUND(I208*H208,2)</f>
        <v>0</v>
      </c>
      <c r="BL208" s="14" t="s">
        <v>203</v>
      </c>
      <c r="BM208" s="236" t="s">
        <v>377</v>
      </c>
    </row>
    <row r="209" s="2" customFormat="1" ht="37.8" customHeight="1">
      <c r="A209" s="35"/>
      <c r="B209" s="36"/>
      <c r="C209" s="242" t="s">
        <v>378</v>
      </c>
      <c r="D209" s="242" t="s">
        <v>217</v>
      </c>
      <c r="E209" s="243" t="s">
        <v>379</v>
      </c>
      <c r="F209" s="244" t="s">
        <v>380</v>
      </c>
      <c r="G209" s="245" t="s">
        <v>138</v>
      </c>
      <c r="H209" s="246">
        <v>29.149999999999999</v>
      </c>
      <c r="I209" s="247"/>
      <c r="J209" s="248">
        <f>ROUND(I209*H209,2)</f>
        <v>0</v>
      </c>
      <c r="K209" s="249"/>
      <c r="L209" s="250"/>
      <c r="M209" s="251" t="s">
        <v>1</v>
      </c>
      <c r="N209" s="252" t="s">
        <v>42</v>
      </c>
      <c r="O209" s="88"/>
      <c r="P209" s="234">
        <f>O209*H209</f>
        <v>0</v>
      </c>
      <c r="Q209" s="234">
        <v>0.0027699999999999999</v>
      </c>
      <c r="R209" s="234">
        <f>Q209*H209</f>
        <v>0.080745499999999998</v>
      </c>
      <c r="S209" s="234">
        <v>0</v>
      </c>
      <c r="T209" s="235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6" t="s">
        <v>220</v>
      </c>
      <c r="AT209" s="236" t="s">
        <v>217</v>
      </c>
      <c r="AU209" s="236" t="s">
        <v>109</v>
      </c>
      <c r="AY209" s="14" t="s">
        <v>132</v>
      </c>
      <c r="BE209" s="237">
        <f>IF(N209="základní",J209,0)</f>
        <v>0</v>
      </c>
      <c r="BF209" s="237">
        <f>IF(N209="snížená",J209,0)</f>
        <v>0</v>
      </c>
      <c r="BG209" s="237">
        <f>IF(N209="zákl. přenesená",J209,0)</f>
        <v>0</v>
      </c>
      <c r="BH209" s="237">
        <f>IF(N209="sníž. přenesená",J209,0)</f>
        <v>0</v>
      </c>
      <c r="BI209" s="237">
        <f>IF(N209="nulová",J209,0)</f>
        <v>0</v>
      </c>
      <c r="BJ209" s="14" t="s">
        <v>109</v>
      </c>
      <c r="BK209" s="237">
        <f>ROUND(I209*H209,2)</f>
        <v>0</v>
      </c>
      <c r="BL209" s="14" t="s">
        <v>203</v>
      </c>
      <c r="BM209" s="236" t="s">
        <v>381</v>
      </c>
    </row>
    <row r="210" s="2" customFormat="1" ht="21.75" customHeight="1">
      <c r="A210" s="35"/>
      <c r="B210" s="36"/>
      <c r="C210" s="224" t="s">
        <v>382</v>
      </c>
      <c r="D210" s="224" t="s">
        <v>135</v>
      </c>
      <c r="E210" s="225" t="s">
        <v>383</v>
      </c>
      <c r="F210" s="226" t="s">
        <v>384</v>
      </c>
      <c r="G210" s="227" t="s">
        <v>231</v>
      </c>
      <c r="H210" s="228">
        <v>28.75</v>
      </c>
      <c r="I210" s="229"/>
      <c r="J210" s="230">
        <f>ROUND(I210*H210,2)</f>
        <v>0</v>
      </c>
      <c r="K210" s="231"/>
      <c r="L210" s="41"/>
      <c r="M210" s="232" t="s">
        <v>1</v>
      </c>
      <c r="N210" s="233" t="s">
        <v>42</v>
      </c>
      <c r="O210" s="88"/>
      <c r="P210" s="234">
        <f>O210*H210</f>
        <v>0</v>
      </c>
      <c r="Q210" s="234">
        <v>0</v>
      </c>
      <c r="R210" s="234">
        <f>Q210*H210</f>
        <v>0</v>
      </c>
      <c r="S210" s="234">
        <v>0.00029999999999999997</v>
      </c>
      <c r="T210" s="235">
        <f>S210*H210</f>
        <v>0.008624999999999999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6" t="s">
        <v>203</v>
      </c>
      <c r="AT210" s="236" t="s">
        <v>135</v>
      </c>
      <c r="AU210" s="236" t="s">
        <v>109</v>
      </c>
      <c r="AY210" s="14" t="s">
        <v>132</v>
      </c>
      <c r="BE210" s="237">
        <f>IF(N210="základní",J210,0)</f>
        <v>0</v>
      </c>
      <c r="BF210" s="237">
        <f>IF(N210="snížená",J210,0)</f>
        <v>0</v>
      </c>
      <c r="BG210" s="237">
        <f>IF(N210="zákl. přenesená",J210,0)</f>
        <v>0</v>
      </c>
      <c r="BH210" s="237">
        <f>IF(N210="sníž. přenesená",J210,0)</f>
        <v>0</v>
      </c>
      <c r="BI210" s="237">
        <f>IF(N210="nulová",J210,0)</f>
        <v>0</v>
      </c>
      <c r="BJ210" s="14" t="s">
        <v>109</v>
      </c>
      <c r="BK210" s="237">
        <f>ROUND(I210*H210,2)</f>
        <v>0</v>
      </c>
      <c r="BL210" s="14" t="s">
        <v>203</v>
      </c>
      <c r="BM210" s="236" t="s">
        <v>385</v>
      </c>
    </row>
    <row r="211" s="2" customFormat="1" ht="16.5" customHeight="1">
      <c r="A211" s="35"/>
      <c r="B211" s="36"/>
      <c r="C211" s="224" t="s">
        <v>386</v>
      </c>
      <c r="D211" s="224" t="s">
        <v>135</v>
      </c>
      <c r="E211" s="225" t="s">
        <v>387</v>
      </c>
      <c r="F211" s="226" t="s">
        <v>388</v>
      </c>
      <c r="G211" s="227" t="s">
        <v>231</v>
      </c>
      <c r="H211" s="228">
        <v>28.75</v>
      </c>
      <c r="I211" s="229"/>
      <c r="J211" s="230">
        <f>ROUND(I211*H211,2)</f>
        <v>0</v>
      </c>
      <c r="K211" s="231"/>
      <c r="L211" s="41"/>
      <c r="M211" s="232" t="s">
        <v>1</v>
      </c>
      <c r="N211" s="233" t="s">
        <v>42</v>
      </c>
      <c r="O211" s="88"/>
      <c r="P211" s="234">
        <f>O211*H211</f>
        <v>0</v>
      </c>
      <c r="Q211" s="234">
        <v>1.26999E-05</v>
      </c>
      <c r="R211" s="234">
        <f>Q211*H211</f>
        <v>0.00036512212499999999</v>
      </c>
      <c r="S211" s="234">
        <v>0</v>
      </c>
      <c r="T211" s="235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36" t="s">
        <v>203</v>
      </c>
      <c r="AT211" s="236" t="s">
        <v>135</v>
      </c>
      <c r="AU211" s="236" t="s">
        <v>109</v>
      </c>
      <c r="AY211" s="14" t="s">
        <v>132</v>
      </c>
      <c r="BE211" s="237">
        <f>IF(N211="základní",J211,0)</f>
        <v>0</v>
      </c>
      <c r="BF211" s="237">
        <f>IF(N211="snížená",J211,0)</f>
        <v>0</v>
      </c>
      <c r="BG211" s="237">
        <f>IF(N211="zákl. přenesená",J211,0)</f>
        <v>0</v>
      </c>
      <c r="BH211" s="237">
        <f>IF(N211="sníž. přenesená",J211,0)</f>
        <v>0</v>
      </c>
      <c r="BI211" s="237">
        <f>IF(N211="nulová",J211,0)</f>
        <v>0</v>
      </c>
      <c r="BJ211" s="14" t="s">
        <v>109</v>
      </c>
      <c r="BK211" s="237">
        <f>ROUND(I211*H211,2)</f>
        <v>0</v>
      </c>
      <c r="BL211" s="14" t="s">
        <v>203</v>
      </c>
      <c r="BM211" s="236" t="s">
        <v>389</v>
      </c>
    </row>
    <row r="212" s="2" customFormat="1" ht="24.15" customHeight="1">
      <c r="A212" s="35"/>
      <c r="B212" s="36"/>
      <c r="C212" s="242" t="s">
        <v>390</v>
      </c>
      <c r="D212" s="242" t="s">
        <v>217</v>
      </c>
      <c r="E212" s="243" t="s">
        <v>391</v>
      </c>
      <c r="F212" s="244" t="s">
        <v>392</v>
      </c>
      <c r="G212" s="245" t="s">
        <v>231</v>
      </c>
      <c r="H212" s="246">
        <v>31.625</v>
      </c>
      <c r="I212" s="247"/>
      <c r="J212" s="248">
        <f>ROUND(I212*H212,2)</f>
        <v>0</v>
      </c>
      <c r="K212" s="249"/>
      <c r="L212" s="250"/>
      <c r="M212" s="251" t="s">
        <v>1</v>
      </c>
      <c r="N212" s="252" t="s">
        <v>42</v>
      </c>
      <c r="O212" s="88"/>
      <c r="P212" s="234">
        <f>O212*H212</f>
        <v>0</v>
      </c>
      <c r="Q212" s="234">
        <v>0.00025000000000000001</v>
      </c>
      <c r="R212" s="234">
        <f>Q212*H212</f>
        <v>0.0079062500000000001</v>
      </c>
      <c r="S212" s="234">
        <v>0</v>
      </c>
      <c r="T212" s="235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36" t="s">
        <v>220</v>
      </c>
      <c r="AT212" s="236" t="s">
        <v>217</v>
      </c>
      <c r="AU212" s="236" t="s">
        <v>109</v>
      </c>
      <c r="AY212" s="14" t="s">
        <v>132</v>
      </c>
      <c r="BE212" s="237">
        <f>IF(N212="základní",J212,0)</f>
        <v>0</v>
      </c>
      <c r="BF212" s="237">
        <f>IF(N212="snížená",J212,0)</f>
        <v>0</v>
      </c>
      <c r="BG212" s="237">
        <f>IF(N212="zákl. přenesená",J212,0)</f>
        <v>0</v>
      </c>
      <c r="BH212" s="237">
        <f>IF(N212="sníž. přenesená",J212,0)</f>
        <v>0</v>
      </c>
      <c r="BI212" s="237">
        <f>IF(N212="nulová",J212,0)</f>
        <v>0</v>
      </c>
      <c r="BJ212" s="14" t="s">
        <v>109</v>
      </c>
      <c r="BK212" s="237">
        <f>ROUND(I212*H212,2)</f>
        <v>0</v>
      </c>
      <c r="BL212" s="14" t="s">
        <v>203</v>
      </c>
      <c r="BM212" s="236" t="s">
        <v>393</v>
      </c>
    </row>
    <row r="213" s="2" customFormat="1" ht="16.5" customHeight="1">
      <c r="A213" s="35"/>
      <c r="B213" s="36"/>
      <c r="C213" s="224" t="s">
        <v>394</v>
      </c>
      <c r="D213" s="224" t="s">
        <v>135</v>
      </c>
      <c r="E213" s="225" t="s">
        <v>395</v>
      </c>
      <c r="F213" s="226" t="s">
        <v>396</v>
      </c>
      <c r="G213" s="227" t="s">
        <v>231</v>
      </c>
      <c r="H213" s="228">
        <v>3.5499999999999998</v>
      </c>
      <c r="I213" s="229"/>
      <c r="J213" s="230">
        <f>ROUND(I213*H213,2)</f>
        <v>0</v>
      </c>
      <c r="K213" s="231"/>
      <c r="L213" s="41"/>
      <c r="M213" s="232" t="s">
        <v>1</v>
      </c>
      <c r="N213" s="233" t="s">
        <v>42</v>
      </c>
      <c r="O213" s="88"/>
      <c r="P213" s="234">
        <f>O213*H213</f>
        <v>0</v>
      </c>
      <c r="Q213" s="234">
        <v>0</v>
      </c>
      <c r="R213" s="234">
        <f>Q213*H213</f>
        <v>0</v>
      </c>
      <c r="S213" s="234">
        <v>0</v>
      </c>
      <c r="T213" s="235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36" t="s">
        <v>203</v>
      </c>
      <c r="AT213" s="236" t="s">
        <v>135</v>
      </c>
      <c r="AU213" s="236" t="s">
        <v>109</v>
      </c>
      <c r="AY213" s="14" t="s">
        <v>132</v>
      </c>
      <c r="BE213" s="237">
        <f>IF(N213="základní",J213,0)</f>
        <v>0</v>
      </c>
      <c r="BF213" s="237">
        <f>IF(N213="snížená",J213,0)</f>
        <v>0</v>
      </c>
      <c r="BG213" s="237">
        <f>IF(N213="zákl. přenesená",J213,0)</f>
        <v>0</v>
      </c>
      <c r="BH213" s="237">
        <f>IF(N213="sníž. přenesená",J213,0)</f>
        <v>0</v>
      </c>
      <c r="BI213" s="237">
        <f>IF(N213="nulová",J213,0)</f>
        <v>0</v>
      </c>
      <c r="BJ213" s="14" t="s">
        <v>109</v>
      </c>
      <c r="BK213" s="237">
        <f>ROUND(I213*H213,2)</f>
        <v>0</v>
      </c>
      <c r="BL213" s="14" t="s">
        <v>203</v>
      </c>
      <c r="BM213" s="236" t="s">
        <v>397</v>
      </c>
    </row>
    <row r="214" s="2" customFormat="1" ht="24.15" customHeight="1">
      <c r="A214" s="35"/>
      <c r="B214" s="36"/>
      <c r="C214" s="242" t="s">
        <v>398</v>
      </c>
      <c r="D214" s="242" t="s">
        <v>217</v>
      </c>
      <c r="E214" s="243" t="s">
        <v>399</v>
      </c>
      <c r="F214" s="244" t="s">
        <v>400</v>
      </c>
      <c r="G214" s="245" t="s">
        <v>231</v>
      </c>
      <c r="H214" s="246">
        <v>3.621</v>
      </c>
      <c r="I214" s="247"/>
      <c r="J214" s="248">
        <f>ROUND(I214*H214,2)</f>
        <v>0</v>
      </c>
      <c r="K214" s="249"/>
      <c r="L214" s="250"/>
      <c r="M214" s="251" t="s">
        <v>1</v>
      </c>
      <c r="N214" s="252" t="s">
        <v>42</v>
      </c>
      <c r="O214" s="88"/>
      <c r="P214" s="234">
        <f>O214*H214</f>
        <v>0</v>
      </c>
      <c r="Q214" s="234">
        <v>0.00017000000000000001</v>
      </c>
      <c r="R214" s="234">
        <f>Q214*H214</f>
        <v>0.00061557000000000007</v>
      </c>
      <c r="S214" s="234">
        <v>0</v>
      </c>
      <c r="T214" s="235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36" t="s">
        <v>220</v>
      </c>
      <c r="AT214" s="236" t="s">
        <v>217</v>
      </c>
      <c r="AU214" s="236" t="s">
        <v>109</v>
      </c>
      <c r="AY214" s="14" t="s">
        <v>132</v>
      </c>
      <c r="BE214" s="237">
        <f>IF(N214="základní",J214,0)</f>
        <v>0</v>
      </c>
      <c r="BF214" s="237">
        <f>IF(N214="snížená",J214,0)</f>
        <v>0</v>
      </c>
      <c r="BG214" s="237">
        <f>IF(N214="zákl. přenesená",J214,0)</f>
        <v>0</v>
      </c>
      <c r="BH214" s="237">
        <f>IF(N214="sníž. přenesená",J214,0)</f>
        <v>0</v>
      </c>
      <c r="BI214" s="237">
        <f>IF(N214="nulová",J214,0)</f>
        <v>0</v>
      </c>
      <c r="BJ214" s="14" t="s">
        <v>109</v>
      </c>
      <c r="BK214" s="237">
        <f>ROUND(I214*H214,2)</f>
        <v>0</v>
      </c>
      <c r="BL214" s="14" t="s">
        <v>203</v>
      </c>
      <c r="BM214" s="236" t="s">
        <v>401</v>
      </c>
    </row>
    <row r="215" s="2" customFormat="1" ht="16.5" customHeight="1">
      <c r="A215" s="35"/>
      <c r="B215" s="36"/>
      <c r="C215" s="224" t="s">
        <v>402</v>
      </c>
      <c r="D215" s="224" t="s">
        <v>135</v>
      </c>
      <c r="E215" s="225" t="s">
        <v>403</v>
      </c>
      <c r="F215" s="226" t="s">
        <v>404</v>
      </c>
      <c r="G215" s="227" t="s">
        <v>138</v>
      </c>
      <c r="H215" s="228">
        <v>26.5</v>
      </c>
      <c r="I215" s="229"/>
      <c r="J215" s="230">
        <f>ROUND(I215*H215,2)</f>
        <v>0</v>
      </c>
      <c r="K215" s="231"/>
      <c r="L215" s="41"/>
      <c r="M215" s="232" t="s">
        <v>1</v>
      </c>
      <c r="N215" s="233" t="s">
        <v>42</v>
      </c>
      <c r="O215" s="88"/>
      <c r="P215" s="234">
        <f>O215*H215</f>
        <v>0</v>
      </c>
      <c r="Q215" s="234">
        <v>0</v>
      </c>
      <c r="R215" s="234">
        <f>Q215*H215</f>
        <v>0</v>
      </c>
      <c r="S215" s="234">
        <v>0</v>
      </c>
      <c r="T215" s="235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36" t="s">
        <v>203</v>
      </c>
      <c r="AT215" s="236" t="s">
        <v>135</v>
      </c>
      <c r="AU215" s="236" t="s">
        <v>109</v>
      </c>
      <c r="AY215" s="14" t="s">
        <v>132</v>
      </c>
      <c r="BE215" s="237">
        <f>IF(N215="základní",J215,0)</f>
        <v>0</v>
      </c>
      <c r="BF215" s="237">
        <f>IF(N215="snížená",J215,0)</f>
        <v>0</v>
      </c>
      <c r="BG215" s="237">
        <f>IF(N215="zákl. přenesená",J215,0)</f>
        <v>0</v>
      </c>
      <c r="BH215" s="237">
        <f>IF(N215="sníž. přenesená",J215,0)</f>
        <v>0</v>
      </c>
      <c r="BI215" s="237">
        <f>IF(N215="nulová",J215,0)</f>
        <v>0</v>
      </c>
      <c r="BJ215" s="14" t="s">
        <v>109</v>
      </c>
      <c r="BK215" s="237">
        <f>ROUND(I215*H215,2)</f>
        <v>0</v>
      </c>
      <c r="BL215" s="14" t="s">
        <v>203</v>
      </c>
      <c r="BM215" s="236" t="s">
        <v>405</v>
      </c>
    </row>
    <row r="216" s="2" customFormat="1" ht="24.15" customHeight="1">
      <c r="A216" s="35"/>
      <c r="B216" s="36"/>
      <c r="C216" s="224" t="s">
        <v>406</v>
      </c>
      <c r="D216" s="224" t="s">
        <v>135</v>
      </c>
      <c r="E216" s="225" t="s">
        <v>407</v>
      </c>
      <c r="F216" s="226" t="s">
        <v>408</v>
      </c>
      <c r="G216" s="227" t="s">
        <v>171</v>
      </c>
      <c r="H216" s="228">
        <v>0.496</v>
      </c>
      <c r="I216" s="229"/>
      <c r="J216" s="230">
        <f>ROUND(I216*H216,2)</f>
        <v>0</v>
      </c>
      <c r="K216" s="231"/>
      <c r="L216" s="41"/>
      <c r="M216" s="232" t="s">
        <v>1</v>
      </c>
      <c r="N216" s="233" t="s">
        <v>42</v>
      </c>
      <c r="O216" s="88"/>
      <c r="P216" s="234">
        <f>O216*H216</f>
        <v>0</v>
      </c>
      <c r="Q216" s="234">
        <v>0</v>
      </c>
      <c r="R216" s="234">
        <f>Q216*H216</f>
        <v>0</v>
      </c>
      <c r="S216" s="234">
        <v>0</v>
      </c>
      <c r="T216" s="235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36" t="s">
        <v>203</v>
      </c>
      <c r="AT216" s="236" t="s">
        <v>135</v>
      </c>
      <c r="AU216" s="236" t="s">
        <v>109</v>
      </c>
      <c r="AY216" s="14" t="s">
        <v>132</v>
      </c>
      <c r="BE216" s="237">
        <f>IF(N216="základní",J216,0)</f>
        <v>0</v>
      </c>
      <c r="BF216" s="237">
        <f>IF(N216="snížená",J216,0)</f>
        <v>0</v>
      </c>
      <c r="BG216" s="237">
        <f>IF(N216="zákl. přenesená",J216,0)</f>
        <v>0</v>
      </c>
      <c r="BH216" s="237">
        <f>IF(N216="sníž. přenesená",J216,0)</f>
        <v>0</v>
      </c>
      <c r="BI216" s="237">
        <f>IF(N216="nulová",J216,0)</f>
        <v>0</v>
      </c>
      <c r="BJ216" s="14" t="s">
        <v>109</v>
      </c>
      <c r="BK216" s="237">
        <f>ROUND(I216*H216,2)</f>
        <v>0</v>
      </c>
      <c r="BL216" s="14" t="s">
        <v>203</v>
      </c>
      <c r="BM216" s="236" t="s">
        <v>409</v>
      </c>
    </row>
    <row r="217" s="12" customFormat="1" ht="22.8" customHeight="1">
      <c r="A217" s="12"/>
      <c r="B217" s="208"/>
      <c r="C217" s="209"/>
      <c r="D217" s="210" t="s">
        <v>75</v>
      </c>
      <c r="E217" s="222" t="s">
        <v>410</v>
      </c>
      <c r="F217" s="222" t="s">
        <v>411</v>
      </c>
      <c r="G217" s="209"/>
      <c r="H217" s="209"/>
      <c r="I217" s="212"/>
      <c r="J217" s="223">
        <f>BK217</f>
        <v>0</v>
      </c>
      <c r="K217" s="209"/>
      <c r="L217" s="214"/>
      <c r="M217" s="215"/>
      <c r="N217" s="216"/>
      <c r="O217" s="216"/>
      <c r="P217" s="217">
        <f>P218</f>
        <v>0</v>
      </c>
      <c r="Q217" s="216"/>
      <c r="R217" s="217">
        <f>R218</f>
        <v>0.00099638999999999999</v>
      </c>
      <c r="S217" s="216"/>
      <c r="T217" s="218">
        <f>T218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9" t="s">
        <v>109</v>
      </c>
      <c r="AT217" s="220" t="s">
        <v>75</v>
      </c>
      <c r="AU217" s="220" t="s">
        <v>81</v>
      </c>
      <c r="AY217" s="219" t="s">
        <v>132</v>
      </c>
      <c r="BK217" s="221">
        <f>BK218</f>
        <v>0</v>
      </c>
    </row>
    <row r="218" s="2" customFormat="1" ht="24.15" customHeight="1">
      <c r="A218" s="35"/>
      <c r="B218" s="36"/>
      <c r="C218" s="224" t="s">
        <v>412</v>
      </c>
      <c r="D218" s="224" t="s">
        <v>135</v>
      </c>
      <c r="E218" s="225" t="s">
        <v>413</v>
      </c>
      <c r="F218" s="226" t="s">
        <v>414</v>
      </c>
      <c r="G218" s="227" t="s">
        <v>138</v>
      </c>
      <c r="H218" s="228">
        <v>22.141999999999999</v>
      </c>
      <c r="I218" s="229"/>
      <c r="J218" s="230">
        <f>ROUND(I218*H218,2)</f>
        <v>0</v>
      </c>
      <c r="K218" s="231"/>
      <c r="L218" s="41"/>
      <c r="M218" s="232" t="s">
        <v>1</v>
      </c>
      <c r="N218" s="233" t="s">
        <v>42</v>
      </c>
      <c r="O218" s="88"/>
      <c r="P218" s="234">
        <f>O218*H218</f>
        <v>0</v>
      </c>
      <c r="Q218" s="234">
        <v>4.5000000000000003E-05</v>
      </c>
      <c r="R218" s="234">
        <f>Q218*H218</f>
        <v>0.00099638999999999999</v>
      </c>
      <c r="S218" s="234">
        <v>0</v>
      </c>
      <c r="T218" s="235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36" t="s">
        <v>203</v>
      </c>
      <c r="AT218" s="236" t="s">
        <v>135</v>
      </c>
      <c r="AU218" s="236" t="s">
        <v>109</v>
      </c>
      <c r="AY218" s="14" t="s">
        <v>132</v>
      </c>
      <c r="BE218" s="237">
        <f>IF(N218="základní",J218,0)</f>
        <v>0</v>
      </c>
      <c r="BF218" s="237">
        <f>IF(N218="snížená",J218,0)</f>
        <v>0</v>
      </c>
      <c r="BG218" s="237">
        <f>IF(N218="zákl. přenesená",J218,0)</f>
        <v>0</v>
      </c>
      <c r="BH218" s="237">
        <f>IF(N218="sníž. přenesená",J218,0)</f>
        <v>0</v>
      </c>
      <c r="BI218" s="237">
        <f>IF(N218="nulová",J218,0)</f>
        <v>0</v>
      </c>
      <c r="BJ218" s="14" t="s">
        <v>109</v>
      </c>
      <c r="BK218" s="237">
        <f>ROUND(I218*H218,2)</f>
        <v>0</v>
      </c>
      <c r="BL218" s="14" t="s">
        <v>203</v>
      </c>
      <c r="BM218" s="236" t="s">
        <v>415</v>
      </c>
    </row>
    <row r="219" s="12" customFormat="1" ht="22.8" customHeight="1">
      <c r="A219" s="12"/>
      <c r="B219" s="208"/>
      <c r="C219" s="209"/>
      <c r="D219" s="210" t="s">
        <v>75</v>
      </c>
      <c r="E219" s="222" t="s">
        <v>416</v>
      </c>
      <c r="F219" s="222" t="s">
        <v>417</v>
      </c>
      <c r="G219" s="209"/>
      <c r="H219" s="209"/>
      <c r="I219" s="212"/>
      <c r="J219" s="223">
        <f>BK219</f>
        <v>0</v>
      </c>
      <c r="K219" s="209"/>
      <c r="L219" s="214"/>
      <c r="M219" s="215"/>
      <c r="N219" s="216"/>
      <c r="O219" s="216"/>
      <c r="P219" s="217">
        <f>SUM(P220:P232)</f>
        <v>0</v>
      </c>
      <c r="Q219" s="216"/>
      <c r="R219" s="217">
        <f>SUM(R220:R232)</f>
        <v>0.0046512368999999994</v>
      </c>
      <c r="S219" s="216"/>
      <c r="T219" s="218">
        <f>SUM(T220:T232)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9" t="s">
        <v>109</v>
      </c>
      <c r="AT219" s="220" t="s">
        <v>75</v>
      </c>
      <c r="AU219" s="220" t="s">
        <v>81</v>
      </c>
      <c r="AY219" s="219" t="s">
        <v>132</v>
      </c>
      <c r="BK219" s="221">
        <f>SUM(BK220:BK232)</f>
        <v>0</v>
      </c>
    </row>
    <row r="220" s="2" customFormat="1" ht="24.15" customHeight="1">
      <c r="A220" s="35"/>
      <c r="B220" s="36"/>
      <c r="C220" s="224" t="s">
        <v>418</v>
      </c>
      <c r="D220" s="224" t="s">
        <v>135</v>
      </c>
      <c r="E220" s="225" t="s">
        <v>419</v>
      </c>
      <c r="F220" s="226" t="s">
        <v>420</v>
      </c>
      <c r="G220" s="227" t="s">
        <v>138</v>
      </c>
      <c r="H220" s="228">
        <v>4.8499999999999996</v>
      </c>
      <c r="I220" s="229"/>
      <c r="J220" s="230">
        <f>ROUND(I220*H220,2)</f>
        <v>0</v>
      </c>
      <c r="K220" s="231"/>
      <c r="L220" s="41"/>
      <c r="M220" s="232" t="s">
        <v>1</v>
      </c>
      <c r="N220" s="233" t="s">
        <v>42</v>
      </c>
      <c r="O220" s="88"/>
      <c r="P220" s="234">
        <f>O220*H220</f>
        <v>0</v>
      </c>
      <c r="Q220" s="234">
        <v>6.0528000000000001E-05</v>
      </c>
      <c r="R220" s="234">
        <f>Q220*H220</f>
        <v>0.0002935608</v>
      </c>
      <c r="S220" s="234">
        <v>0</v>
      </c>
      <c r="T220" s="235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36" t="s">
        <v>203</v>
      </c>
      <c r="AT220" s="236" t="s">
        <v>135</v>
      </c>
      <c r="AU220" s="236" t="s">
        <v>109</v>
      </c>
      <c r="AY220" s="14" t="s">
        <v>132</v>
      </c>
      <c r="BE220" s="237">
        <f>IF(N220="základní",J220,0)</f>
        <v>0</v>
      </c>
      <c r="BF220" s="237">
        <f>IF(N220="snížená",J220,0)</f>
        <v>0</v>
      </c>
      <c r="BG220" s="237">
        <f>IF(N220="zákl. přenesená",J220,0)</f>
        <v>0</v>
      </c>
      <c r="BH220" s="237">
        <f>IF(N220="sníž. přenesená",J220,0)</f>
        <v>0</v>
      </c>
      <c r="BI220" s="237">
        <f>IF(N220="nulová",J220,0)</f>
        <v>0</v>
      </c>
      <c r="BJ220" s="14" t="s">
        <v>109</v>
      </c>
      <c r="BK220" s="237">
        <f>ROUND(I220*H220,2)</f>
        <v>0</v>
      </c>
      <c r="BL220" s="14" t="s">
        <v>203</v>
      </c>
      <c r="BM220" s="236" t="s">
        <v>421</v>
      </c>
    </row>
    <row r="221" s="2" customFormat="1" ht="24.15" customHeight="1">
      <c r="A221" s="35"/>
      <c r="B221" s="36"/>
      <c r="C221" s="224" t="s">
        <v>422</v>
      </c>
      <c r="D221" s="224" t="s">
        <v>135</v>
      </c>
      <c r="E221" s="225" t="s">
        <v>423</v>
      </c>
      <c r="F221" s="226" t="s">
        <v>424</v>
      </c>
      <c r="G221" s="227" t="s">
        <v>138</v>
      </c>
      <c r="H221" s="228">
        <v>4.8499999999999996</v>
      </c>
      <c r="I221" s="229"/>
      <c r="J221" s="230">
        <f>ROUND(I221*H221,2)</f>
        <v>0</v>
      </c>
      <c r="K221" s="231"/>
      <c r="L221" s="41"/>
      <c r="M221" s="232" t="s">
        <v>1</v>
      </c>
      <c r="N221" s="233" t="s">
        <v>42</v>
      </c>
      <c r="O221" s="88"/>
      <c r="P221" s="234">
        <f>O221*H221</f>
        <v>0</v>
      </c>
      <c r="Q221" s="234">
        <v>0.00014375</v>
      </c>
      <c r="R221" s="234">
        <f>Q221*H221</f>
        <v>0.00069718749999999989</v>
      </c>
      <c r="S221" s="234">
        <v>0</v>
      </c>
      <c r="T221" s="235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36" t="s">
        <v>203</v>
      </c>
      <c r="AT221" s="236" t="s">
        <v>135</v>
      </c>
      <c r="AU221" s="236" t="s">
        <v>109</v>
      </c>
      <c r="AY221" s="14" t="s">
        <v>132</v>
      </c>
      <c r="BE221" s="237">
        <f>IF(N221="základní",J221,0)</f>
        <v>0</v>
      </c>
      <c r="BF221" s="237">
        <f>IF(N221="snížená",J221,0)</f>
        <v>0</v>
      </c>
      <c r="BG221" s="237">
        <f>IF(N221="zákl. přenesená",J221,0)</f>
        <v>0</v>
      </c>
      <c r="BH221" s="237">
        <f>IF(N221="sníž. přenesená",J221,0)</f>
        <v>0</v>
      </c>
      <c r="BI221" s="237">
        <f>IF(N221="nulová",J221,0)</f>
        <v>0</v>
      </c>
      <c r="BJ221" s="14" t="s">
        <v>109</v>
      </c>
      <c r="BK221" s="237">
        <f>ROUND(I221*H221,2)</f>
        <v>0</v>
      </c>
      <c r="BL221" s="14" t="s">
        <v>203</v>
      </c>
      <c r="BM221" s="236" t="s">
        <v>425</v>
      </c>
    </row>
    <row r="222" s="2" customFormat="1" ht="24.15" customHeight="1">
      <c r="A222" s="35"/>
      <c r="B222" s="36"/>
      <c r="C222" s="224" t="s">
        <v>426</v>
      </c>
      <c r="D222" s="224" t="s">
        <v>135</v>
      </c>
      <c r="E222" s="225" t="s">
        <v>427</v>
      </c>
      <c r="F222" s="226" t="s">
        <v>428</v>
      </c>
      <c r="G222" s="227" t="s">
        <v>138</v>
      </c>
      <c r="H222" s="228">
        <v>4.8499999999999996</v>
      </c>
      <c r="I222" s="229"/>
      <c r="J222" s="230">
        <f>ROUND(I222*H222,2)</f>
        <v>0</v>
      </c>
      <c r="K222" s="231"/>
      <c r="L222" s="41"/>
      <c r="M222" s="232" t="s">
        <v>1</v>
      </c>
      <c r="N222" s="233" t="s">
        <v>42</v>
      </c>
      <c r="O222" s="88"/>
      <c r="P222" s="234">
        <f>O222*H222</f>
        <v>0</v>
      </c>
      <c r="Q222" s="234">
        <v>0.00012305000000000001</v>
      </c>
      <c r="R222" s="234">
        <f>Q222*H222</f>
        <v>0.00059679250000000002</v>
      </c>
      <c r="S222" s="234">
        <v>0</v>
      </c>
      <c r="T222" s="235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36" t="s">
        <v>203</v>
      </c>
      <c r="AT222" s="236" t="s">
        <v>135</v>
      </c>
      <c r="AU222" s="236" t="s">
        <v>109</v>
      </c>
      <c r="AY222" s="14" t="s">
        <v>132</v>
      </c>
      <c r="BE222" s="237">
        <f>IF(N222="základní",J222,0)</f>
        <v>0</v>
      </c>
      <c r="BF222" s="237">
        <f>IF(N222="snížená",J222,0)</f>
        <v>0</v>
      </c>
      <c r="BG222" s="237">
        <f>IF(N222="zákl. přenesená",J222,0)</f>
        <v>0</v>
      </c>
      <c r="BH222" s="237">
        <f>IF(N222="sníž. přenesená",J222,0)</f>
        <v>0</v>
      </c>
      <c r="BI222" s="237">
        <f>IF(N222="nulová",J222,0)</f>
        <v>0</v>
      </c>
      <c r="BJ222" s="14" t="s">
        <v>109</v>
      </c>
      <c r="BK222" s="237">
        <f>ROUND(I222*H222,2)</f>
        <v>0</v>
      </c>
      <c r="BL222" s="14" t="s">
        <v>203</v>
      </c>
      <c r="BM222" s="236" t="s">
        <v>429</v>
      </c>
    </row>
    <row r="223" s="2" customFormat="1" ht="24.15" customHeight="1">
      <c r="A223" s="35"/>
      <c r="B223" s="36"/>
      <c r="C223" s="224" t="s">
        <v>430</v>
      </c>
      <c r="D223" s="224" t="s">
        <v>135</v>
      </c>
      <c r="E223" s="225" t="s">
        <v>431</v>
      </c>
      <c r="F223" s="226" t="s">
        <v>432</v>
      </c>
      <c r="G223" s="227" t="s">
        <v>138</v>
      </c>
      <c r="H223" s="228">
        <v>4.8499999999999996</v>
      </c>
      <c r="I223" s="229"/>
      <c r="J223" s="230">
        <f>ROUND(I223*H223,2)</f>
        <v>0</v>
      </c>
      <c r="K223" s="231"/>
      <c r="L223" s="41"/>
      <c r="M223" s="232" t="s">
        <v>1</v>
      </c>
      <c r="N223" s="233" t="s">
        <v>42</v>
      </c>
      <c r="O223" s="88"/>
      <c r="P223" s="234">
        <f>O223*H223</f>
        <v>0</v>
      </c>
      <c r="Q223" s="234">
        <v>0.00012305000000000001</v>
      </c>
      <c r="R223" s="234">
        <f>Q223*H223</f>
        <v>0.00059679250000000002</v>
      </c>
      <c r="S223" s="234">
        <v>0</v>
      </c>
      <c r="T223" s="235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36" t="s">
        <v>203</v>
      </c>
      <c r="AT223" s="236" t="s">
        <v>135</v>
      </c>
      <c r="AU223" s="236" t="s">
        <v>109</v>
      </c>
      <c r="AY223" s="14" t="s">
        <v>132</v>
      </c>
      <c r="BE223" s="237">
        <f>IF(N223="základní",J223,0)</f>
        <v>0</v>
      </c>
      <c r="BF223" s="237">
        <f>IF(N223="snížená",J223,0)</f>
        <v>0</v>
      </c>
      <c r="BG223" s="237">
        <f>IF(N223="zákl. přenesená",J223,0)</f>
        <v>0</v>
      </c>
      <c r="BH223" s="237">
        <f>IF(N223="sníž. přenesená",J223,0)</f>
        <v>0</v>
      </c>
      <c r="BI223" s="237">
        <f>IF(N223="nulová",J223,0)</f>
        <v>0</v>
      </c>
      <c r="BJ223" s="14" t="s">
        <v>109</v>
      </c>
      <c r="BK223" s="237">
        <f>ROUND(I223*H223,2)</f>
        <v>0</v>
      </c>
      <c r="BL223" s="14" t="s">
        <v>203</v>
      </c>
      <c r="BM223" s="236" t="s">
        <v>433</v>
      </c>
    </row>
    <row r="224" s="2" customFormat="1" ht="24.15" customHeight="1">
      <c r="A224" s="35"/>
      <c r="B224" s="36"/>
      <c r="C224" s="224" t="s">
        <v>434</v>
      </c>
      <c r="D224" s="224" t="s">
        <v>135</v>
      </c>
      <c r="E224" s="225" t="s">
        <v>435</v>
      </c>
      <c r="F224" s="226" t="s">
        <v>436</v>
      </c>
      <c r="G224" s="227" t="s">
        <v>138</v>
      </c>
      <c r="H224" s="228">
        <v>2.3999999999999999</v>
      </c>
      <c r="I224" s="229"/>
      <c r="J224" s="230">
        <f>ROUND(I224*H224,2)</f>
        <v>0</v>
      </c>
      <c r="K224" s="231"/>
      <c r="L224" s="41"/>
      <c r="M224" s="232" t="s">
        <v>1</v>
      </c>
      <c r="N224" s="233" t="s">
        <v>42</v>
      </c>
      <c r="O224" s="88"/>
      <c r="P224" s="234">
        <f>O224*H224</f>
        <v>0</v>
      </c>
      <c r="Q224" s="234">
        <v>8.7100000000000003E-05</v>
      </c>
      <c r="R224" s="234">
        <f>Q224*H224</f>
        <v>0.00020903999999999999</v>
      </c>
      <c r="S224" s="234">
        <v>0</v>
      </c>
      <c r="T224" s="235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36" t="s">
        <v>203</v>
      </c>
      <c r="AT224" s="236" t="s">
        <v>135</v>
      </c>
      <c r="AU224" s="236" t="s">
        <v>109</v>
      </c>
      <c r="AY224" s="14" t="s">
        <v>132</v>
      </c>
      <c r="BE224" s="237">
        <f>IF(N224="základní",J224,0)</f>
        <v>0</v>
      </c>
      <c r="BF224" s="237">
        <f>IF(N224="snížená",J224,0)</f>
        <v>0</v>
      </c>
      <c r="BG224" s="237">
        <f>IF(N224="zákl. přenesená",J224,0)</f>
        <v>0</v>
      </c>
      <c r="BH224" s="237">
        <f>IF(N224="sníž. přenesená",J224,0)</f>
        <v>0</v>
      </c>
      <c r="BI224" s="237">
        <f>IF(N224="nulová",J224,0)</f>
        <v>0</v>
      </c>
      <c r="BJ224" s="14" t="s">
        <v>109</v>
      </c>
      <c r="BK224" s="237">
        <f>ROUND(I224*H224,2)</f>
        <v>0</v>
      </c>
      <c r="BL224" s="14" t="s">
        <v>203</v>
      </c>
      <c r="BM224" s="236" t="s">
        <v>437</v>
      </c>
    </row>
    <row r="225" s="2" customFormat="1" ht="33" customHeight="1">
      <c r="A225" s="35"/>
      <c r="B225" s="36"/>
      <c r="C225" s="224" t="s">
        <v>438</v>
      </c>
      <c r="D225" s="224" t="s">
        <v>135</v>
      </c>
      <c r="E225" s="225" t="s">
        <v>439</v>
      </c>
      <c r="F225" s="226" t="s">
        <v>440</v>
      </c>
      <c r="G225" s="227" t="s">
        <v>138</v>
      </c>
      <c r="H225" s="228">
        <v>2.3999999999999999</v>
      </c>
      <c r="I225" s="229"/>
      <c r="J225" s="230">
        <f>ROUND(I225*H225,2)</f>
        <v>0</v>
      </c>
      <c r="K225" s="231"/>
      <c r="L225" s="41"/>
      <c r="M225" s="232" t="s">
        <v>1</v>
      </c>
      <c r="N225" s="233" t="s">
        <v>42</v>
      </c>
      <c r="O225" s="88"/>
      <c r="P225" s="234">
        <f>O225*H225</f>
        <v>0</v>
      </c>
      <c r="Q225" s="234">
        <v>0.00022599999999999999</v>
      </c>
      <c r="R225" s="234">
        <f>Q225*H225</f>
        <v>0.00054239999999999996</v>
      </c>
      <c r="S225" s="234">
        <v>0</v>
      </c>
      <c r="T225" s="235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36" t="s">
        <v>203</v>
      </c>
      <c r="AT225" s="236" t="s">
        <v>135</v>
      </c>
      <c r="AU225" s="236" t="s">
        <v>109</v>
      </c>
      <c r="AY225" s="14" t="s">
        <v>132</v>
      </c>
      <c r="BE225" s="237">
        <f>IF(N225="základní",J225,0)</f>
        <v>0</v>
      </c>
      <c r="BF225" s="237">
        <f>IF(N225="snížená",J225,0)</f>
        <v>0</v>
      </c>
      <c r="BG225" s="237">
        <f>IF(N225="zákl. přenesená",J225,0)</f>
        <v>0</v>
      </c>
      <c r="BH225" s="237">
        <f>IF(N225="sníž. přenesená",J225,0)</f>
        <v>0</v>
      </c>
      <c r="BI225" s="237">
        <f>IF(N225="nulová",J225,0)</f>
        <v>0</v>
      </c>
      <c r="BJ225" s="14" t="s">
        <v>109</v>
      </c>
      <c r="BK225" s="237">
        <f>ROUND(I225*H225,2)</f>
        <v>0</v>
      </c>
      <c r="BL225" s="14" t="s">
        <v>203</v>
      </c>
      <c r="BM225" s="236" t="s">
        <v>441</v>
      </c>
    </row>
    <row r="226" s="2" customFormat="1" ht="24.15" customHeight="1">
      <c r="A226" s="35"/>
      <c r="B226" s="36"/>
      <c r="C226" s="224" t="s">
        <v>442</v>
      </c>
      <c r="D226" s="224" t="s">
        <v>135</v>
      </c>
      <c r="E226" s="225" t="s">
        <v>443</v>
      </c>
      <c r="F226" s="226" t="s">
        <v>444</v>
      </c>
      <c r="G226" s="227" t="s">
        <v>138</v>
      </c>
      <c r="H226" s="228">
        <v>2.3999999999999999</v>
      </c>
      <c r="I226" s="229"/>
      <c r="J226" s="230">
        <f>ROUND(I226*H226,2)</f>
        <v>0</v>
      </c>
      <c r="K226" s="231"/>
      <c r="L226" s="41"/>
      <c r="M226" s="232" t="s">
        <v>1</v>
      </c>
      <c r="N226" s="233" t="s">
        <v>42</v>
      </c>
      <c r="O226" s="88"/>
      <c r="P226" s="234">
        <f>O226*H226</f>
        <v>0</v>
      </c>
      <c r="Q226" s="234">
        <v>0</v>
      </c>
      <c r="R226" s="234">
        <f>Q226*H226</f>
        <v>0</v>
      </c>
      <c r="S226" s="234">
        <v>0</v>
      </c>
      <c r="T226" s="235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36" t="s">
        <v>203</v>
      </c>
      <c r="AT226" s="236" t="s">
        <v>135</v>
      </c>
      <c r="AU226" s="236" t="s">
        <v>109</v>
      </c>
      <c r="AY226" s="14" t="s">
        <v>132</v>
      </c>
      <c r="BE226" s="237">
        <f>IF(N226="základní",J226,0)</f>
        <v>0</v>
      </c>
      <c r="BF226" s="237">
        <f>IF(N226="snížená",J226,0)</f>
        <v>0</v>
      </c>
      <c r="BG226" s="237">
        <f>IF(N226="zákl. přenesená",J226,0)</f>
        <v>0</v>
      </c>
      <c r="BH226" s="237">
        <f>IF(N226="sníž. přenesená",J226,0)</f>
        <v>0</v>
      </c>
      <c r="BI226" s="237">
        <f>IF(N226="nulová",J226,0)</f>
        <v>0</v>
      </c>
      <c r="BJ226" s="14" t="s">
        <v>109</v>
      </c>
      <c r="BK226" s="237">
        <f>ROUND(I226*H226,2)</f>
        <v>0</v>
      </c>
      <c r="BL226" s="14" t="s">
        <v>203</v>
      </c>
      <c r="BM226" s="236" t="s">
        <v>445</v>
      </c>
    </row>
    <row r="227" s="2" customFormat="1" ht="16.5" customHeight="1">
      <c r="A227" s="35"/>
      <c r="B227" s="36"/>
      <c r="C227" s="224" t="s">
        <v>446</v>
      </c>
      <c r="D227" s="224" t="s">
        <v>135</v>
      </c>
      <c r="E227" s="225" t="s">
        <v>447</v>
      </c>
      <c r="F227" s="226" t="s">
        <v>448</v>
      </c>
      <c r="G227" s="227" t="s">
        <v>231</v>
      </c>
      <c r="H227" s="228">
        <v>7.6399999999999997</v>
      </c>
      <c r="I227" s="229"/>
      <c r="J227" s="230">
        <f>ROUND(I227*H227,2)</f>
        <v>0</v>
      </c>
      <c r="K227" s="231"/>
      <c r="L227" s="41"/>
      <c r="M227" s="232" t="s">
        <v>1</v>
      </c>
      <c r="N227" s="233" t="s">
        <v>42</v>
      </c>
      <c r="O227" s="88"/>
      <c r="P227" s="234">
        <f>O227*H227</f>
        <v>0</v>
      </c>
      <c r="Q227" s="234">
        <v>6.0000000000000002E-06</v>
      </c>
      <c r="R227" s="234">
        <f>Q227*H227</f>
        <v>4.5840000000000002E-05</v>
      </c>
      <c r="S227" s="234">
        <v>0</v>
      </c>
      <c r="T227" s="235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36" t="s">
        <v>203</v>
      </c>
      <c r="AT227" s="236" t="s">
        <v>135</v>
      </c>
      <c r="AU227" s="236" t="s">
        <v>109</v>
      </c>
      <c r="AY227" s="14" t="s">
        <v>132</v>
      </c>
      <c r="BE227" s="237">
        <f>IF(N227="základní",J227,0)</f>
        <v>0</v>
      </c>
      <c r="BF227" s="237">
        <f>IF(N227="snížená",J227,0)</f>
        <v>0</v>
      </c>
      <c r="BG227" s="237">
        <f>IF(N227="zákl. přenesená",J227,0)</f>
        <v>0</v>
      </c>
      <c r="BH227" s="237">
        <f>IF(N227="sníž. přenesená",J227,0)</f>
        <v>0</v>
      </c>
      <c r="BI227" s="237">
        <f>IF(N227="nulová",J227,0)</f>
        <v>0</v>
      </c>
      <c r="BJ227" s="14" t="s">
        <v>109</v>
      </c>
      <c r="BK227" s="237">
        <f>ROUND(I227*H227,2)</f>
        <v>0</v>
      </c>
      <c r="BL227" s="14" t="s">
        <v>203</v>
      </c>
      <c r="BM227" s="236" t="s">
        <v>449</v>
      </c>
    </row>
    <row r="228" s="2" customFormat="1" ht="24.15" customHeight="1">
      <c r="A228" s="35"/>
      <c r="B228" s="36"/>
      <c r="C228" s="224" t="s">
        <v>450</v>
      </c>
      <c r="D228" s="224" t="s">
        <v>135</v>
      </c>
      <c r="E228" s="225" t="s">
        <v>451</v>
      </c>
      <c r="F228" s="226" t="s">
        <v>452</v>
      </c>
      <c r="G228" s="227" t="s">
        <v>231</v>
      </c>
      <c r="H228" s="228">
        <v>7.6399999999999997</v>
      </c>
      <c r="I228" s="229"/>
      <c r="J228" s="230">
        <f>ROUND(I228*H228,2)</f>
        <v>0</v>
      </c>
      <c r="K228" s="231"/>
      <c r="L228" s="41"/>
      <c r="M228" s="232" t="s">
        <v>1</v>
      </c>
      <c r="N228" s="233" t="s">
        <v>42</v>
      </c>
      <c r="O228" s="88"/>
      <c r="P228" s="234">
        <f>O228*H228</f>
        <v>0</v>
      </c>
      <c r="Q228" s="234">
        <v>1.8640000000000001E-05</v>
      </c>
      <c r="R228" s="234">
        <f>Q228*H228</f>
        <v>0.00014240960000000001</v>
      </c>
      <c r="S228" s="234">
        <v>0</v>
      </c>
      <c r="T228" s="235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36" t="s">
        <v>203</v>
      </c>
      <c r="AT228" s="236" t="s">
        <v>135</v>
      </c>
      <c r="AU228" s="236" t="s">
        <v>109</v>
      </c>
      <c r="AY228" s="14" t="s">
        <v>132</v>
      </c>
      <c r="BE228" s="237">
        <f>IF(N228="základní",J228,0)</f>
        <v>0</v>
      </c>
      <c r="BF228" s="237">
        <f>IF(N228="snížená",J228,0)</f>
        <v>0</v>
      </c>
      <c r="BG228" s="237">
        <f>IF(N228="zákl. přenesená",J228,0)</f>
        <v>0</v>
      </c>
      <c r="BH228" s="237">
        <f>IF(N228="sníž. přenesená",J228,0)</f>
        <v>0</v>
      </c>
      <c r="BI228" s="237">
        <f>IF(N228="nulová",J228,0)</f>
        <v>0</v>
      </c>
      <c r="BJ228" s="14" t="s">
        <v>109</v>
      </c>
      <c r="BK228" s="237">
        <f>ROUND(I228*H228,2)</f>
        <v>0</v>
      </c>
      <c r="BL228" s="14" t="s">
        <v>203</v>
      </c>
      <c r="BM228" s="236" t="s">
        <v>453</v>
      </c>
    </row>
    <row r="229" s="2" customFormat="1" ht="24.15" customHeight="1">
      <c r="A229" s="35"/>
      <c r="B229" s="36"/>
      <c r="C229" s="224" t="s">
        <v>454</v>
      </c>
      <c r="D229" s="224" t="s">
        <v>135</v>
      </c>
      <c r="E229" s="225" t="s">
        <v>455</v>
      </c>
      <c r="F229" s="226" t="s">
        <v>456</v>
      </c>
      <c r="G229" s="227" t="s">
        <v>138</v>
      </c>
      <c r="H229" s="228">
        <v>2.3999999999999999</v>
      </c>
      <c r="I229" s="229"/>
      <c r="J229" s="230">
        <f>ROUND(I229*H229,2)</f>
        <v>0</v>
      </c>
      <c r="K229" s="231"/>
      <c r="L229" s="41"/>
      <c r="M229" s="232" t="s">
        <v>1</v>
      </c>
      <c r="N229" s="233" t="s">
        <v>42</v>
      </c>
      <c r="O229" s="88"/>
      <c r="P229" s="234">
        <f>O229*H229</f>
        <v>0</v>
      </c>
      <c r="Q229" s="234">
        <v>0.00015870000000000001</v>
      </c>
      <c r="R229" s="234">
        <f>Q229*H229</f>
        <v>0.00038088</v>
      </c>
      <c r="S229" s="234">
        <v>0</v>
      </c>
      <c r="T229" s="235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36" t="s">
        <v>203</v>
      </c>
      <c r="AT229" s="236" t="s">
        <v>135</v>
      </c>
      <c r="AU229" s="236" t="s">
        <v>109</v>
      </c>
      <c r="AY229" s="14" t="s">
        <v>132</v>
      </c>
      <c r="BE229" s="237">
        <f>IF(N229="základní",J229,0)</f>
        <v>0</v>
      </c>
      <c r="BF229" s="237">
        <f>IF(N229="snížená",J229,0)</f>
        <v>0</v>
      </c>
      <c r="BG229" s="237">
        <f>IF(N229="zákl. přenesená",J229,0)</f>
        <v>0</v>
      </c>
      <c r="BH229" s="237">
        <f>IF(N229="sníž. přenesená",J229,0)</f>
        <v>0</v>
      </c>
      <c r="BI229" s="237">
        <f>IF(N229="nulová",J229,0)</f>
        <v>0</v>
      </c>
      <c r="BJ229" s="14" t="s">
        <v>109</v>
      </c>
      <c r="BK229" s="237">
        <f>ROUND(I229*H229,2)</f>
        <v>0</v>
      </c>
      <c r="BL229" s="14" t="s">
        <v>203</v>
      </c>
      <c r="BM229" s="236" t="s">
        <v>457</v>
      </c>
    </row>
    <row r="230" s="2" customFormat="1" ht="24.15" customHeight="1">
      <c r="A230" s="35"/>
      <c r="B230" s="36"/>
      <c r="C230" s="224" t="s">
        <v>458</v>
      </c>
      <c r="D230" s="224" t="s">
        <v>135</v>
      </c>
      <c r="E230" s="225" t="s">
        <v>459</v>
      </c>
      <c r="F230" s="226" t="s">
        <v>460</v>
      </c>
      <c r="G230" s="227" t="s">
        <v>231</v>
      </c>
      <c r="H230" s="228">
        <v>7.6399999999999997</v>
      </c>
      <c r="I230" s="229"/>
      <c r="J230" s="230">
        <f>ROUND(I230*H230,2)</f>
        <v>0</v>
      </c>
      <c r="K230" s="231"/>
      <c r="L230" s="41"/>
      <c r="M230" s="232" t="s">
        <v>1</v>
      </c>
      <c r="N230" s="233" t="s">
        <v>42</v>
      </c>
      <c r="O230" s="88"/>
      <c r="P230" s="234">
        <f>O230*H230</f>
        <v>0</v>
      </c>
      <c r="Q230" s="234">
        <v>2.0910000000000001E-05</v>
      </c>
      <c r="R230" s="234">
        <f>Q230*H230</f>
        <v>0.00015975240000000001</v>
      </c>
      <c r="S230" s="234">
        <v>0</v>
      </c>
      <c r="T230" s="235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36" t="s">
        <v>203</v>
      </c>
      <c r="AT230" s="236" t="s">
        <v>135</v>
      </c>
      <c r="AU230" s="236" t="s">
        <v>109</v>
      </c>
      <c r="AY230" s="14" t="s">
        <v>132</v>
      </c>
      <c r="BE230" s="237">
        <f>IF(N230="základní",J230,0)</f>
        <v>0</v>
      </c>
      <c r="BF230" s="237">
        <f>IF(N230="snížená",J230,0)</f>
        <v>0</v>
      </c>
      <c r="BG230" s="237">
        <f>IF(N230="zákl. přenesená",J230,0)</f>
        <v>0</v>
      </c>
      <c r="BH230" s="237">
        <f>IF(N230="sníž. přenesená",J230,0)</f>
        <v>0</v>
      </c>
      <c r="BI230" s="237">
        <f>IF(N230="nulová",J230,0)</f>
        <v>0</v>
      </c>
      <c r="BJ230" s="14" t="s">
        <v>109</v>
      </c>
      <c r="BK230" s="237">
        <f>ROUND(I230*H230,2)</f>
        <v>0</v>
      </c>
      <c r="BL230" s="14" t="s">
        <v>203</v>
      </c>
      <c r="BM230" s="236" t="s">
        <v>461</v>
      </c>
    </row>
    <row r="231" s="2" customFormat="1" ht="24.15" customHeight="1">
      <c r="A231" s="35"/>
      <c r="B231" s="36"/>
      <c r="C231" s="224" t="s">
        <v>462</v>
      </c>
      <c r="D231" s="224" t="s">
        <v>135</v>
      </c>
      <c r="E231" s="225" t="s">
        <v>463</v>
      </c>
      <c r="F231" s="226" t="s">
        <v>464</v>
      </c>
      <c r="G231" s="227" t="s">
        <v>138</v>
      </c>
      <c r="H231" s="228">
        <v>2.3999999999999999</v>
      </c>
      <c r="I231" s="229"/>
      <c r="J231" s="230">
        <f>ROUND(I231*H231,2)</f>
        <v>0</v>
      </c>
      <c r="K231" s="231"/>
      <c r="L231" s="41"/>
      <c r="M231" s="232" t="s">
        <v>1</v>
      </c>
      <c r="N231" s="233" t="s">
        <v>42</v>
      </c>
      <c r="O231" s="88"/>
      <c r="P231" s="234">
        <f>O231*H231</f>
        <v>0</v>
      </c>
      <c r="Q231" s="234">
        <v>0.00030939999999999999</v>
      </c>
      <c r="R231" s="234">
        <f>Q231*H231</f>
        <v>0.00074255999999999996</v>
      </c>
      <c r="S231" s="234">
        <v>0</v>
      </c>
      <c r="T231" s="235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36" t="s">
        <v>203</v>
      </c>
      <c r="AT231" s="236" t="s">
        <v>135</v>
      </c>
      <c r="AU231" s="236" t="s">
        <v>109</v>
      </c>
      <c r="AY231" s="14" t="s">
        <v>132</v>
      </c>
      <c r="BE231" s="237">
        <f>IF(N231="základní",J231,0)</f>
        <v>0</v>
      </c>
      <c r="BF231" s="237">
        <f>IF(N231="snížená",J231,0)</f>
        <v>0</v>
      </c>
      <c r="BG231" s="237">
        <f>IF(N231="zákl. přenesená",J231,0)</f>
        <v>0</v>
      </c>
      <c r="BH231" s="237">
        <f>IF(N231="sníž. přenesená",J231,0)</f>
        <v>0</v>
      </c>
      <c r="BI231" s="237">
        <f>IF(N231="nulová",J231,0)</f>
        <v>0</v>
      </c>
      <c r="BJ231" s="14" t="s">
        <v>109</v>
      </c>
      <c r="BK231" s="237">
        <f>ROUND(I231*H231,2)</f>
        <v>0</v>
      </c>
      <c r="BL231" s="14" t="s">
        <v>203</v>
      </c>
      <c r="BM231" s="236" t="s">
        <v>465</v>
      </c>
    </row>
    <row r="232" s="2" customFormat="1" ht="24.15" customHeight="1">
      <c r="A232" s="35"/>
      <c r="B232" s="36"/>
      <c r="C232" s="224" t="s">
        <v>466</v>
      </c>
      <c r="D232" s="224" t="s">
        <v>135</v>
      </c>
      <c r="E232" s="225" t="s">
        <v>467</v>
      </c>
      <c r="F232" s="226" t="s">
        <v>468</v>
      </c>
      <c r="G232" s="227" t="s">
        <v>231</v>
      </c>
      <c r="H232" s="228">
        <v>7.6399999999999997</v>
      </c>
      <c r="I232" s="229"/>
      <c r="J232" s="230">
        <f>ROUND(I232*H232,2)</f>
        <v>0</v>
      </c>
      <c r="K232" s="231"/>
      <c r="L232" s="41"/>
      <c r="M232" s="232" t="s">
        <v>1</v>
      </c>
      <c r="N232" s="233" t="s">
        <v>42</v>
      </c>
      <c r="O232" s="88"/>
      <c r="P232" s="234">
        <f>O232*H232</f>
        <v>0</v>
      </c>
      <c r="Q232" s="234">
        <v>3.1940000000000003E-05</v>
      </c>
      <c r="R232" s="234">
        <f>Q232*H232</f>
        <v>0.00024402160000000002</v>
      </c>
      <c r="S232" s="234">
        <v>0</v>
      </c>
      <c r="T232" s="235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36" t="s">
        <v>203</v>
      </c>
      <c r="AT232" s="236" t="s">
        <v>135</v>
      </c>
      <c r="AU232" s="236" t="s">
        <v>109</v>
      </c>
      <c r="AY232" s="14" t="s">
        <v>132</v>
      </c>
      <c r="BE232" s="237">
        <f>IF(N232="základní",J232,0)</f>
        <v>0</v>
      </c>
      <c r="BF232" s="237">
        <f>IF(N232="snížená",J232,0)</f>
        <v>0</v>
      </c>
      <c r="BG232" s="237">
        <f>IF(N232="zákl. přenesená",J232,0)</f>
        <v>0</v>
      </c>
      <c r="BH232" s="237">
        <f>IF(N232="sníž. přenesená",J232,0)</f>
        <v>0</v>
      </c>
      <c r="BI232" s="237">
        <f>IF(N232="nulová",J232,0)</f>
        <v>0</v>
      </c>
      <c r="BJ232" s="14" t="s">
        <v>109</v>
      </c>
      <c r="BK232" s="237">
        <f>ROUND(I232*H232,2)</f>
        <v>0</v>
      </c>
      <c r="BL232" s="14" t="s">
        <v>203</v>
      </c>
      <c r="BM232" s="236" t="s">
        <v>469</v>
      </c>
    </row>
    <row r="233" s="12" customFormat="1" ht="22.8" customHeight="1">
      <c r="A233" s="12"/>
      <c r="B233" s="208"/>
      <c r="C233" s="209"/>
      <c r="D233" s="210" t="s">
        <v>75</v>
      </c>
      <c r="E233" s="222" t="s">
        <v>470</v>
      </c>
      <c r="F233" s="222" t="s">
        <v>471</v>
      </c>
      <c r="G233" s="209"/>
      <c r="H233" s="209"/>
      <c r="I233" s="212"/>
      <c r="J233" s="223">
        <f>BK233</f>
        <v>0</v>
      </c>
      <c r="K233" s="209"/>
      <c r="L233" s="214"/>
      <c r="M233" s="215"/>
      <c r="N233" s="216"/>
      <c r="O233" s="216"/>
      <c r="P233" s="217">
        <f>SUM(P234:P240)</f>
        <v>0</v>
      </c>
      <c r="Q233" s="216"/>
      <c r="R233" s="217">
        <f>SUM(R234:R240)</f>
        <v>0.059582040000000003</v>
      </c>
      <c r="S233" s="216"/>
      <c r="T233" s="218">
        <f>SUM(T234:T240)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9" t="s">
        <v>109</v>
      </c>
      <c r="AT233" s="220" t="s">
        <v>75</v>
      </c>
      <c r="AU233" s="220" t="s">
        <v>81</v>
      </c>
      <c r="AY233" s="219" t="s">
        <v>132</v>
      </c>
      <c r="BK233" s="221">
        <f>SUM(BK234:BK240)</f>
        <v>0</v>
      </c>
    </row>
    <row r="234" s="2" customFormat="1" ht="24.15" customHeight="1">
      <c r="A234" s="35"/>
      <c r="B234" s="36"/>
      <c r="C234" s="224" t="s">
        <v>472</v>
      </c>
      <c r="D234" s="224" t="s">
        <v>135</v>
      </c>
      <c r="E234" s="225" t="s">
        <v>473</v>
      </c>
      <c r="F234" s="226" t="s">
        <v>474</v>
      </c>
      <c r="G234" s="227" t="s">
        <v>138</v>
      </c>
      <c r="H234" s="228">
        <v>121.596</v>
      </c>
      <c r="I234" s="229"/>
      <c r="J234" s="230">
        <f>ROUND(I234*H234,2)</f>
        <v>0</v>
      </c>
      <c r="K234" s="231"/>
      <c r="L234" s="41"/>
      <c r="M234" s="232" t="s">
        <v>1</v>
      </c>
      <c r="N234" s="233" t="s">
        <v>42</v>
      </c>
      <c r="O234" s="88"/>
      <c r="P234" s="234">
        <f>O234*H234</f>
        <v>0</v>
      </c>
      <c r="Q234" s="234">
        <v>0</v>
      </c>
      <c r="R234" s="234">
        <f>Q234*H234</f>
        <v>0</v>
      </c>
      <c r="S234" s="234">
        <v>0</v>
      </c>
      <c r="T234" s="235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36" t="s">
        <v>203</v>
      </c>
      <c r="AT234" s="236" t="s">
        <v>135</v>
      </c>
      <c r="AU234" s="236" t="s">
        <v>109</v>
      </c>
      <c r="AY234" s="14" t="s">
        <v>132</v>
      </c>
      <c r="BE234" s="237">
        <f>IF(N234="základní",J234,0)</f>
        <v>0</v>
      </c>
      <c r="BF234" s="237">
        <f>IF(N234="snížená",J234,0)</f>
        <v>0</v>
      </c>
      <c r="BG234" s="237">
        <f>IF(N234="zákl. přenesená",J234,0)</f>
        <v>0</v>
      </c>
      <c r="BH234" s="237">
        <f>IF(N234="sníž. přenesená",J234,0)</f>
        <v>0</v>
      </c>
      <c r="BI234" s="237">
        <f>IF(N234="nulová",J234,0)</f>
        <v>0</v>
      </c>
      <c r="BJ234" s="14" t="s">
        <v>109</v>
      </c>
      <c r="BK234" s="237">
        <f>ROUND(I234*H234,2)</f>
        <v>0</v>
      </c>
      <c r="BL234" s="14" t="s">
        <v>203</v>
      </c>
      <c r="BM234" s="236" t="s">
        <v>475</v>
      </c>
    </row>
    <row r="235" s="2" customFormat="1" ht="16.5" customHeight="1">
      <c r="A235" s="35"/>
      <c r="B235" s="36"/>
      <c r="C235" s="224" t="s">
        <v>476</v>
      </c>
      <c r="D235" s="224" t="s">
        <v>135</v>
      </c>
      <c r="E235" s="225" t="s">
        <v>477</v>
      </c>
      <c r="F235" s="226" t="s">
        <v>478</v>
      </c>
      <c r="G235" s="227" t="s">
        <v>138</v>
      </c>
      <c r="H235" s="228">
        <v>29.699999999999999</v>
      </c>
      <c r="I235" s="229"/>
      <c r="J235" s="230">
        <f>ROUND(I235*H235,2)</f>
        <v>0</v>
      </c>
      <c r="K235" s="231"/>
      <c r="L235" s="41"/>
      <c r="M235" s="232" t="s">
        <v>1</v>
      </c>
      <c r="N235" s="233" t="s">
        <v>42</v>
      </c>
      <c r="O235" s="88"/>
      <c r="P235" s="234">
        <f>O235*H235</f>
        <v>0</v>
      </c>
      <c r="Q235" s="234">
        <v>0</v>
      </c>
      <c r="R235" s="234">
        <f>Q235*H235</f>
        <v>0</v>
      </c>
      <c r="S235" s="234">
        <v>0</v>
      </c>
      <c r="T235" s="235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36" t="s">
        <v>203</v>
      </c>
      <c r="AT235" s="236" t="s">
        <v>135</v>
      </c>
      <c r="AU235" s="236" t="s">
        <v>109</v>
      </c>
      <c r="AY235" s="14" t="s">
        <v>132</v>
      </c>
      <c r="BE235" s="237">
        <f>IF(N235="základní",J235,0)</f>
        <v>0</v>
      </c>
      <c r="BF235" s="237">
        <f>IF(N235="snížená",J235,0)</f>
        <v>0</v>
      </c>
      <c r="BG235" s="237">
        <f>IF(N235="zákl. přenesená",J235,0)</f>
        <v>0</v>
      </c>
      <c r="BH235" s="237">
        <f>IF(N235="sníž. přenesená",J235,0)</f>
        <v>0</v>
      </c>
      <c r="BI235" s="237">
        <f>IF(N235="nulová",J235,0)</f>
        <v>0</v>
      </c>
      <c r="BJ235" s="14" t="s">
        <v>109</v>
      </c>
      <c r="BK235" s="237">
        <f>ROUND(I235*H235,2)</f>
        <v>0</v>
      </c>
      <c r="BL235" s="14" t="s">
        <v>203</v>
      </c>
      <c r="BM235" s="236" t="s">
        <v>479</v>
      </c>
    </row>
    <row r="236" s="2" customFormat="1" ht="16.5" customHeight="1">
      <c r="A236" s="35"/>
      <c r="B236" s="36"/>
      <c r="C236" s="242" t="s">
        <v>480</v>
      </c>
      <c r="D236" s="242" t="s">
        <v>217</v>
      </c>
      <c r="E236" s="243" t="s">
        <v>481</v>
      </c>
      <c r="F236" s="244" t="s">
        <v>482</v>
      </c>
      <c r="G236" s="245" t="s">
        <v>138</v>
      </c>
      <c r="H236" s="246">
        <v>31.184999999999999</v>
      </c>
      <c r="I236" s="247"/>
      <c r="J236" s="248">
        <f>ROUND(I236*H236,2)</f>
        <v>0</v>
      </c>
      <c r="K236" s="249"/>
      <c r="L236" s="250"/>
      <c r="M236" s="251" t="s">
        <v>1</v>
      </c>
      <c r="N236" s="252" t="s">
        <v>42</v>
      </c>
      <c r="O236" s="88"/>
      <c r="P236" s="234">
        <f>O236*H236</f>
        <v>0</v>
      </c>
      <c r="Q236" s="234">
        <v>0</v>
      </c>
      <c r="R236" s="234">
        <f>Q236*H236</f>
        <v>0</v>
      </c>
      <c r="S236" s="234">
        <v>0</v>
      </c>
      <c r="T236" s="235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36" t="s">
        <v>220</v>
      </c>
      <c r="AT236" s="236" t="s">
        <v>217</v>
      </c>
      <c r="AU236" s="236" t="s">
        <v>109</v>
      </c>
      <c r="AY236" s="14" t="s">
        <v>132</v>
      </c>
      <c r="BE236" s="237">
        <f>IF(N236="základní",J236,0)</f>
        <v>0</v>
      </c>
      <c r="BF236" s="237">
        <f>IF(N236="snížená",J236,0)</f>
        <v>0</v>
      </c>
      <c r="BG236" s="237">
        <f>IF(N236="zákl. přenesená",J236,0)</f>
        <v>0</v>
      </c>
      <c r="BH236" s="237">
        <f>IF(N236="sníž. přenesená",J236,0)</f>
        <v>0</v>
      </c>
      <c r="BI236" s="237">
        <f>IF(N236="nulová",J236,0)</f>
        <v>0</v>
      </c>
      <c r="BJ236" s="14" t="s">
        <v>109</v>
      </c>
      <c r="BK236" s="237">
        <f>ROUND(I236*H236,2)</f>
        <v>0</v>
      </c>
      <c r="BL236" s="14" t="s">
        <v>203</v>
      </c>
      <c r="BM236" s="236" t="s">
        <v>483</v>
      </c>
    </row>
    <row r="237" s="2" customFormat="1" ht="21.75" customHeight="1">
      <c r="A237" s="35"/>
      <c r="B237" s="36"/>
      <c r="C237" s="224" t="s">
        <v>484</v>
      </c>
      <c r="D237" s="224" t="s">
        <v>135</v>
      </c>
      <c r="E237" s="225" t="s">
        <v>485</v>
      </c>
      <c r="F237" s="226" t="s">
        <v>486</v>
      </c>
      <c r="G237" s="227" t="s">
        <v>138</v>
      </c>
      <c r="H237" s="228">
        <v>6</v>
      </c>
      <c r="I237" s="229"/>
      <c r="J237" s="230">
        <f>ROUND(I237*H237,2)</f>
        <v>0</v>
      </c>
      <c r="K237" s="231"/>
      <c r="L237" s="41"/>
      <c r="M237" s="232" t="s">
        <v>1</v>
      </c>
      <c r="N237" s="233" t="s">
        <v>42</v>
      </c>
      <c r="O237" s="88"/>
      <c r="P237" s="234">
        <f>O237*H237</f>
        <v>0</v>
      </c>
      <c r="Q237" s="234">
        <v>0</v>
      </c>
      <c r="R237" s="234">
        <f>Q237*H237</f>
        <v>0</v>
      </c>
      <c r="S237" s="234">
        <v>0</v>
      </c>
      <c r="T237" s="235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36" t="s">
        <v>203</v>
      </c>
      <c r="AT237" s="236" t="s">
        <v>135</v>
      </c>
      <c r="AU237" s="236" t="s">
        <v>109</v>
      </c>
      <c r="AY237" s="14" t="s">
        <v>132</v>
      </c>
      <c r="BE237" s="237">
        <f>IF(N237="základní",J237,0)</f>
        <v>0</v>
      </c>
      <c r="BF237" s="237">
        <f>IF(N237="snížená",J237,0)</f>
        <v>0</v>
      </c>
      <c r="BG237" s="237">
        <f>IF(N237="zákl. přenesená",J237,0)</f>
        <v>0</v>
      </c>
      <c r="BH237" s="237">
        <f>IF(N237="sníž. přenesená",J237,0)</f>
        <v>0</v>
      </c>
      <c r="BI237" s="237">
        <f>IF(N237="nulová",J237,0)</f>
        <v>0</v>
      </c>
      <c r="BJ237" s="14" t="s">
        <v>109</v>
      </c>
      <c r="BK237" s="237">
        <f>ROUND(I237*H237,2)</f>
        <v>0</v>
      </c>
      <c r="BL237" s="14" t="s">
        <v>203</v>
      </c>
      <c r="BM237" s="236" t="s">
        <v>487</v>
      </c>
    </row>
    <row r="238" s="2" customFormat="1" ht="16.5" customHeight="1">
      <c r="A238" s="35"/>
      <c r="B238" s="36"/>
      <c r="C238" s="242" t="s">
        <v>488</v>
      </c>
      <c r="D238" s="242" t="s">
        <v>217</v>
      </c>
      <c r="E238" s="243" t="s">
        <v>481</v>
      </c>
      <c r="F238" s="244" t="s">
        <v>482</v>
      </c>
      <c r="G238" s="245" t="s">
        <v>138</v>
      </c>
      <c r="H238" s="246">
        <v>6.2999999999999998</v>
      </c>
      <c r="I238" s="247"/>
      <c r="J238" s="248">
        <f>ROUND(I238*H238,2)</f>
        <v>0</v>
      </c>
      <c r="K238" s="249"/>
      <c r="L238" s="250"/>
      <c r="M238" s="251" t="s">
        <v>1</v>
      </c>
      <c r="N238" s="252" t="s">
        <v>42</v>
      </c>
      <c r="O238" s="88"/>
      <c r="P238" s="234">
        <f>O238*H238</f>
        <v>0</v>
      </c>
      <c r="Q238" s="234">
        <v>0</v>
      </c>
      <c r="R238" s="234">
        <f>Q238*H238</f>
        <v>0</v>
      </c>
      <c r="S238" s="234">
        <v>0</v>
      </c>
      <c r="T238" s="235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36" t="s">
        <v>220</v>
      </c>
      <c r="AT238" s="236" t="s">
        <v>217</v>
      </c>
      <c r="AU238" s="236" t="s">
        <v>109</v>
      </c>
      <c r="AY238" s="14" t="s">
        <v>132</v>
      </c>
      <c r="BE238" s="237">
        <f>IF(N238="základní",J238,0)</f>
        <v>0</v>
      </c>
      <c r="BF238" s="237">
        <f>IF(N238="snížená",J238,0)</f>
        <v>0</v>
      </c>
      <c r="BG238" s="237">
        <f>IF(N238="zákl. přenesená",J238,0)</f>
        <v>0</v>
      </c>
      <c r="BH238" s="237">
        <f>IF(N238="sníž. přenesená",J238,0)</f>
        <v>0</v>
      </c>
      <c r="BI238" s="237">
        <f>IF(N238="nulová",J238,0)</f>
        <v>0</v>
      </c>
      <c r="BJ238" s="14" t="s">
        <v>109</v>
      </c>
      <c r="BK238" s="237">
        <f>ROUND(I238*H238,2)</f>
        <v>0</v>
      </c>
      <c r="BL238" s="14" t="s">
        <v>203</v>
      </c>
      <c r="BM238" s="236" t="s">
        <v>489</v>
      </c>
    </row>
    <row r="239" s="2" customFormat="1" ht="24.15" customHeight="1">
      <c r="A239" s="35"/>
      <c r="B239" s="36"/>
      <c r="C239" s="224" t="s">
        <v>490</v>
      </c>
      <c r="D239" s="224" t="s">
        <v>135</v>
      </c>
      <c r="E239" s="225" t="s">
        <v>491</v>
      </c>
      <c r="F239" s="226" t="s">
        <v>492</v>
      </c>
      <c r="G239" s="227" t="s">
        <v>138</v>
      </c>
      <c r="H239" s="228">
        <v>121.596</v>
      </c>
      <c r="I239" s="229"/>
      <c r="J239" s="230">
        <f>ROUND(I239*H239,2)</f>
        <v>0</v>
      </c>
      <c r="K239" s="231"/>
      <c r="L239" s="41"/>
      <c r="M239" s="232" t="s">
        <v>1</v>
      </c>
      <c r="N239" s="233" t="s">
        <v>42</v>
      </c>
      <c r="O239" s="88"/>
      <c r="P239" s="234">
        <f>O239*H239</f>
        <v>0</v>
      </c>
      <c r="Q239" s="234">
        <v>0.00020000000000000001</v>
      </c>
      <c r="R239" s="234">
        <f>Q239*H239</f>
        <v>0.024319200000000003</v>
      </c>
      <c r="S239" s="234">
        <v>0</v>
      </c>
      <c r="T239" s="235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36" t="s">
        <v>203</v>
      </c>
      <c r="AT239" s="236" t="s">
        <v>135</v>
      </c>
      <c r="AU239" s="236" t="s">
        <v>109</v>
      </c>
      <c r="AY239" s="14" t="s">
        <v>132</v>
      </c>
      <c r="BE239" s="237">
        <f>IF(N239="základní",J239,0)</f>
        <v>0</v>
      </c>
      <c r="BF239" s="237">
        <f>IF(N239="snížená",J239,0)</f>
        <v>0</v>
      </c>
      <c r="BG239" s="237">
        <f>IF(N239="zákl. přenesená",J239,0)</f>
        <v>0</v>
      </c>
      <c r="BH239" s="237">
        <f>IF(N239="sníž. přenesená",J239,0)</f>
        <v>0</v>
      </c>
      <c r="BI239" s="237">
        <f>IF(N239="nulová",J239,0)</f>
        <v>0</v>
      </c>
      <c r="BJ239" s="14" t="s">
        <v>109</v>
      </c>
      <c r="BK239" s="237">
        <f>ROUND(I239*H239,2)</f>
        <v>0</v>
      </c>
      <c r="BL239" s="14" t="s">
        <v>203</v>
      </c>
      <c r="BM239" s="236" t="s">
        <v>493</v>
      </c>
    </row>
    <row r="240" s="2" customFormat="1" ht="24.15" customHeight="1">
      <c r="A240" s="35"/>
      <c r="B240" s="36"/>
      <c r="C240" s="224" t="s">
        <v>494</v>
      </c>
      <c r="D240" s="224" t="s">
        <v>135</v>
      </c>
      <c r="E240" s="225" t="s">
        <v>495</v>
      </c>
      <c r="F240" s="226" t="s">
        <v>496</v>
      </c>
      <c r="G240" s="227" t="s">
        <v>138</v>
      </c>
      <c r="H240" s="228">
        <v>121.596</v>
      </c>
      <c r="I240" s="229"/>
      <c r="J240" s="230">
        <f>ROUND(I240*H240,2)</f>
        <v>0</v>
      </c>
      <c r="K240" s="231"/>
      <c r="L240" s="41"/>
      <c r="M240" s="253" t="s">
        <v>1</v>
      </c>
      <c r="N240" s="254" t="s">
        <v>42</v>
      </c>
      <c r="O240" s="255"/>
      <c r="P240" s="256">
        <f>O240*H240</f>
        <v>0</v>
      </c>
      <c r="Q240" s="256">
        <v>0.00029</v>
      </c>
      <c r="R240" s="256">
        <f>Q240*H240</f>
        <v>0.035262840000000004</v>
      </c>
      <c r="S240" s="256">
        <v>0</v>
      </c>
      <c r="T240" s="25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36" t="s">
        <v>203</v>
      </c>
      <c r="AT240" s="236" t="s">
        <v>135</v>
      </c>
      <c r="AU240" s="236" t="s">
        <v>109</v>
      </c>
      <c r="AY240" s="14" t="s">
        <v>132</v>
      </c>
      <c r="BE240" s="237">
        <f>IF(N240="základní",J240,0)</f>
        <v>0</v>
      </c>
      <c r="BF240" s="237">
        <f>IF(N240="snížená",J240,0)</f>
        <v>0</v>
      </c>
      <c r="BG240" s="237">
        <f>IF(N240="zákl. přenesená",J240,0)</f>
        <v>0</v>
      </c>
      <c r="BH240" s="237">
        <f>IF(N240="sníž. přenesená",J240,0)</f>
        <v>0</v>
      </c>
      <c r="BI240" s="237">
        <f>IF(N240="nulová",J240,0)</f>
        <v>0</v>
      </c>
      <c r="BJ240" s="14" t="s">
        <v>109</v>
      </c>
      <c r="BK240" s="237">
        <f>ROUND(I240*H240,2)</f>
        <v>0</v>
      </c>
      <c r="BL240" s="14" t="s">
        <v>203</v>
      </c>
      <c r="BM240" s="236" t="s">
        <v>497</v>
      </c>
    </row>
    <row r="241" s="2" customFormat="1" ht="6.96" customHeight="1">
      <c r="A241" s="35"/>
      <c r="B241" s="63"/>
      <c r="C241" s="64"/>
      <c r="D241" s="64"/>
      <c r="E241" s="64"/>
      <c r="F241" s="64"/>
      <c r="G241" s="64"/>
      <c r="H241" s="64"/>
      <c r="I241" s="64"/>
      <c r="J241" s="64"/>
      <c r="K241" s="64"/>
      <c r="L241" s="41"/>
      <c r="M241" s="35"/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</row>
  </sheetData>
  <sheetProtection sheet="1" autoFilter="0" formatColumns="0" formatRows="0" objects="1" scenarios="1" spinCount="100000" saltValue="x+PvC3mQ9QWF01TQBDl7SNxDkhP7lGbM9be3fo3o00gfVdmLf32qTmJ04HXF1VBzo/niuD4Hp/6ZT35ng2Oxzg==" hashValue="ZbtqdEqFynzyTVd++bb2qz0W2s6zNauUX8jFC6r/89JPmDDPNlR98G2LK7AbpQEmOR83/Uxm2wvyVivwlqSw/w==" algorithmName="SHA-512" password="CC35"/>
  <autoFilter ref="C136:K240"/>
  <mergeCells count="11">
    <mergeCell ref="E7:H7"/>
    <mergeCell ref="E16:H16"/>
    <mergeCell ref="E25:H25"/>
    <mergeCell ref="E85:H85"/>
    <mergeCell ref="D113:F113"/>
    <mergeCell ref="D114:F114"/>
    <mergeCell ref="D115:F115"/>
    <mergeCell ref="D116:F116"/>
    <mergeCell ref="D117:F11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MKADERABEK\Martin</dc:creator>
  <cp:lastModifiedBy>MKADERABEK\Martin</cp:lastModifiedBy>
  <dcterms:created xsi:type="dcterms:W3CDTF">2021-09-22T08:13:15Z</dcterms:created>
  <dcterms:modified xsi:type="dcterms:W3CDTF">2021-09-22T08:13:19Z</dcterms:modified>
</cp:coreProperties>
</file>